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3" activeTab="3"/>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5" l="1"/>
  <c r="Q36" i="2" l="1"/>
  <c r="K36" i="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P92" i="3" s="1"/>
  <c r="C89"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21" i="3" s="1"/>
  <c r="C124" i="3" s="1"/>
  <c r="P120" i="3"/>
  <c r="C117" i="3" s="1"/>
  <c r="C120" i="3" s="1"/>
  <c r="P116" i="3"/>
  <c r="C113" i="3" s="1"/>
  <c r="C116" i="3" s="1"/>
  <c r="P112" i="3"/>
  <c r="C109" i="3" s="1"/>
  <c r="C112" i="3" s="1"/>
  <c r="P108" i="3"/>
  <c r="C105" i="3" s="1"/>
  <c r="C108" i="3" s="1"/>
  <c r="P104" i="3"/>
  <c r="C101" i="3" s="1"/>
  <c r="C104" i="3" s="1"/>
  <c r="C98" i="3"/>
  <c r="P100" i="3"/>
  <c r="C97" i="3" s="1"/>
  <c r="C100" i="3" s="1"/>
  <c r="P128" i="3"/>
  <c r="C125" i="3" s="1"/>
  <c r="C126" i="3" s="1"/>
  <c r="P132" i="3"/>
  <c r="C99" i="3"/>
  <c r="C107" i="3"/>
  <c r="C111" i="3"/>
  <c r="C122" i="3"/>
  <c r="C118" i="3"/>
  <c r="C123" i="3"/>
  <c r="P96" i="3"/>
  <c r="C93" i="3" s="1"/>
  <c r="C96" i="3" s="1"/>
  <c r="C94" i="3"/>
  <c r="C90" i="3"/>
  <c r="C91" i="3"/>
  <c r="P36" i="3"/>
  <c r="C33" i="3" s="1"/>
  <c r="C114" i="3" l="1"/>
  <c r="C128" i="3"/>
  <c r="C103" i="3"/>
  <c r="C106" i="3"/>
  <c r="C95" i="3"/>
  <c r="C127" i="3"/>
  <c r="C115" i="3"/>
  <c r="C129" i="3"/>
  <c r="C132" i="3" s="1"/>
  <c r="C102" i="3"/>
  <c r="C110" i="3"/>
  <c r="C119" i="3"/>
  <c r="B3" i="20"/>
  <c r="B4" i="20"/>
  <c r="C131" i="3" l="1"/>
  <c r="C130"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F20" i="5" s="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G30" i="19"/>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K88" i="3" l="1"/>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6" i="3"/>
  <c r="C87" i="3"/>
  <c r="C82" i="3"/>
  <c r="C83" i="3"/>
  <c r="C70" i="3"/>
  <c r="C67" i="3"/>
  <c r="C64" i="3"/>
  <c r="C63" i="3"/>
  <c r="C60" i="3"/>
  <c r="C55" i="3"/>
  <c r="C46" i="3"/>
  <c r="C47" i="3"/>
  <c r="C44" i="3"/>
  <c r="C43" i="3"/>
  <c r="C38" i="3"/>
  <c r="C39" i="3"/>
  <c r="C50" i="3" l="1"/>
  <c r="C66" i="3"/>
  <c r="C56" i="3"/>
  <c r="C76" i="3"/>
  <c r="C79" i="3"/>
  <c r="C78" i="3"/>
  <c r="C52" i="3"/>
  <c r="C58" i="3"/>
  <c r="C75" i="3"/>
  <c r="C71" i="3"/>
  <c r="F29" i="2"/>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G22" i="3" s="1"/>
  <c r="H19" i="3"/>
  <c r="I19" i="3"/>
  <c r="I22" i="3" l="1"/>
  <c r="F33" i="19" s="1"/>
  <c r="N33" i="19" s="1"/>
  <c r="H22" i="3"/>
  <c r="F22" i="3"/>
  <c r="F30" i="19" s="1"/>
  <c r="K18" i="3"/>
  <c r="K19" i="3"/>
  <c r="D40"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<sst xmlns="http://schemas.openxmlformats.org/spreadsheetml/2006/main" count="817" uniqueCount="360">
  <si>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</si>
  <si>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</si>
  <si>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</si>
  <si>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</si>
  <si>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</si>
  <si>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</si>
  <si>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</si>
  <si>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</si>
  <si>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</si>
  <si>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</si>
  <si>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</si>
  <si>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</si>
  <si>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</si>
  <si>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</si>
  <si>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</si>
  <si>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</si>
  <si>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</si>
  <si>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</si>
  <si>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</si>
  <si>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</si>
  <si>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</si>
  <si>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</si>
  <si>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</si>
  <si>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</si>
  <si>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</si>
  <si>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</si>
  <si>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</si>
  <si>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</si>
  <si>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</si>
  <si>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</si>
  <si>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</si>
  <si>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</si>
  <si>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</si>
  <si>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</si>
  <si>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</si>
  <si>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</si>
  <si>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</si>
  <si>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</si>
  <si>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</si>
  <si>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</si>
  <si>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</si>
  <si>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</si>
  <si>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</si>
  <si>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</si>
  <si>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</si>
  <si>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</si>
  <si>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</si>
  <si>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</si>
  <si>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</si>
  <si>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</si>
  <si>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</si>
  <si>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</si>
  <si>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</si>
  <si>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</si>
  <si>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</si>
  <si>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</si>
  <si>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</si>
  <si>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</si>
  <si>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</si>
  <si>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</si>
  <si>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</si>
  <si>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</si>
  <si>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</si>
  <si>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</si>
  <si>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</si>
  <si>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</si>
  <si>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</si>
  <si>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</si>
  <si>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</si>
  <si>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</si>
  <si>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</si>
  <si>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</si>
  <si>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</si>
  <si>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</si>
  <si>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</si>
  <si>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</si>
  <si>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</si>
  <si>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</si>
  <si>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</si>
  <si>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</si>
  <si>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</si>
  <si>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</si>
  <si>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</si>
  <si>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</si>
  <si>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</si>
  <si>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</si>
  <si>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</si>
  <si>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</si>
  <si>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</si>
  <si>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</si>
  <si>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</si>
  <si>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</si>
  <si>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</si>
  <si>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</si>
  <si>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</si>
  <si>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</si>
  <si>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</si>
  <si>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</si>
  <si>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</si>
  <si>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</si>
  <si>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</si>
  <si>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</si>
  <si>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</si>
  <si>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</si>
  <si>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</si>
  <si>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</si>
  <si>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</si>
  <si>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</si>
  <si>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</si>
  <si>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</si>
  <si>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</si>
  <si>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</si>
  <si>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</si>
  <si>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</si>
  <si>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</si>
  <si>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</si>
  <si>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</si>
  <si>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</si>
  <si>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</si>
  <si>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</si>
  <si>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</si>
  <si>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</si>
  <si>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</si>
  <si>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</si>
  <si>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</si>
  <si>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</si>
  <si>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</si>
  <si>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</si>
  <si>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</si>
  <si>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</si>
  <si>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</si>
  <si>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</si>
  <si>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</si>
  <si>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</si>
  <si>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</si>
  <si>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</si>
  <si>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</si>
  <si>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</si>
  <si>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</si>
  <si>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</si>
  <si>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</si>
  <si>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</si>
  <si>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</si>
  <si>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</si>
  <si>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</si>
  <si>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</si>
  <si>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</si>
  <si>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</si>
  <si>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</si>
  <si>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</si>
  <si>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</si>
  <si>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</si>
  <si>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</si>
  <si>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</si>
  <si>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</si>
  <si>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</si>
  <si>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</si>
  <si>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</si>
  <si>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</si>
  <si>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</si>
  <si>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</si>
  <si>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</si>
  <si>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</si>
  <si>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</si>
  <si>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</si>
  <si>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</si>
  <si>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</si>
  <si>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</si>
  <si>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</si>
  <si>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</si>
  <si>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</si>
  <si>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</si>
  <si>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</si>
  <si>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</si>
  <si>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</si>
  <si>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</si>
  <si>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</si>
  <si>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</si>
  <si>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</si>
  <si>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</si>
  <si>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</si>
  <si>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</si>
  <si>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</si>
  <si>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</si>
  <si>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</si>
  <si>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</si>
  <si>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</si>
  <si>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</si>
  <si>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</si>
  <si>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</si>
  <si>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</si>
  <si>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</si>
  <si>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</si>
  <si>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</si>
  <si>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</si>
  <si>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</si>
  <si>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</si>
  <si>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</si>
  <si>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</si>
  <si>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</si>
  <si>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</si>
  <si>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</si>
  <si>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</si>
  <si>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</si>
  <si>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</si>
  <si>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</si>
  <si>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</si>
  <si>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</si>
  <si>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</si>
  <si>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</si>
  <si>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</si>
  <si>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</si>
  <si>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</si>
  <si>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</si>
  <si>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</si>
  <si>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</si>
  <si>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</si>
  <si>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</si>
  <si>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</si>
  <si>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</si>
  <si>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</si>
  <si>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</si>
  <si>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</si>
  <si>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</si>
  <si>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</si>
  <si>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</si>
  <si>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</si>
  <si>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</si>
  <si>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</si>
  <si>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</si>
  <si>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</si>
  <si>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</si>
  <si>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</si>
  <si>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</si>
  <si>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</si>
  <si>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</si>
  <si>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</si>
  <si>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</si>
  <si>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</si>
  <si>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</si>
  <si>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</si>
  <si>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</si>
  <si>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</si>
  <si>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</si>
  <si>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</si>
  <si>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</si>
  <si>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</si>
  <si>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</si>
  <si>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</si>
  <si>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</si>
  <si>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</si>
  <si>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</si>
  <si>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</si>
  <si>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</si>
  <si>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</si>
  <si>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</si>
  <si>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</si>
  <si>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</si>
  <si>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</si>
  <si>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</si>
  <si>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</si>
  <si>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</si>
  <si>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</si>
  <si>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</si>
  <si>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</si>
  <si>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</si>
  <si>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</si>
  <si>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</si>
  <si>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</si>
  <si>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</si>
  <si>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</si>
  <si>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</si>
  <si>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</si>
  <si>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</si>
  <si>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</si>
  <si>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</si>
  <si>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</si>
  <si>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</si>
  <si>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</si>
  <si>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</si>
  <si>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</si>
  <si>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</si>
  <si>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</si>
  <si>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</si>
  <si>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</si>
  <si>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</si>
  <si>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</si>
  <si>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</si>
  <si>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</si>
  <si>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</si>
  <si>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</si>
  <si>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</si>
  <si>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</si>
  <si>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</si>
  <si>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</si>
  <si>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</si>
  <si>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</si>
  <si>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</si>
  <si>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</si>
  <si>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</si>
  <si>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</si>
  <si>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</si>
  <si>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</si>
  <si>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</si>
  <si>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</si>
  <si>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</si>
  <si>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</si>
  <si>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</si>
  <si>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</si>
  <si>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</si>
  <si>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</si>
  <si>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</si>
  <si>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</si>
  <si>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</si>
  <si>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</si>
  <si>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</si>
  <si>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</si>
  <si>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</si>
  <si>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</si>
  <si>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</si>
  <si>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</si>
  <si>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</si>
  <si>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2001 28TH STREET</t>
  </si>
  <si>
    <t>BAKERSFIELD</t>
  </si>
  <si>
    <t>CA</t>
  </si>
  <si>
    <t>CANDEE DEL RIO</t>
  </si>
  <si>
    <t>BUSINESS MANAGER</t>
  </si>
  <si>
    <t>CDELRIO@KERNBHRS.ORG</t>
  </si>
  <si>
    <t>Assertive Community Treatment</t>
  </si>
  <si>
    <t>Adult Transitional Team</t>
  </si>
  <si>
    <t>Homeless Adult Team</t>
  </si>
  <si>
    <t>Youth MIST</t>
  </si>
  <si>
    <t>Youth Wraparound</t>
  </si>
  <si>
    <t>trantisitional Aged Youth</t>
  </si>
  <si>
    <t>Wellness, Independence and Senior Enrichment</t>
  </si>
  <si>
    <t>Access &amp; Assessment Center</t>
  </si>
  <si>
    <t>Crisis Hotline</t>
  </si>
  <si>
    <t>Adult Wrap Core</t>
  </si>
  <si>
    <t>DBT</t>
  </si>
  <si>
    <t>Stockdale RAWC</t>
  </si>
  <si>
    <t>West RAWC</t>
  </si>
  <si>
    <t>North RAWC</t>
  </si>
  <si>
    <t>Southeast RAWC</t>
  </si>
  <si>
    <t>SET</t>
  </si>
  <si>
    <t>Consumer Family Learning Center</t>
  </si>
  <si>
    <t>Outreach &amp; Education</t>
  </si>
  <si>
    <t>Youth Juvenile Justice</t>
  </si>
  <si>
    <t>Foster Care Engagement</t>
  </si>
  <si>
    <t>Youth Brief Treatment</t>
  </si>
  <si>
    <t>TAY Career Development</t>
  </si>
  <si>
    <t>Project Care</t>
  </si>
  <si>
    <t>Volunteer Senior Outreach Program</t>
  </si>
  <si>
    <t>Art Risk Reduction</t>
  </si>
  <si>
    <t>Support Services</t>
  </si>
  <si>
    <t>Outpatient</t>
  </si>
  <si>
    <t>REACH</t>
  </si>
  <si>
    <t>Engagement</t>
  </si>
  <si>
    <t>Smart 911</t>
  </si>
  <si>
    <t>Youth Brief Program Cost was double counted</t>
  </si>
  <si>
    <t>Additional MHSA CSS used for Fy 16/17expenditures paid after 6/30/2017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</si>
</sst>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7" fillId="0" borderId="0" applyFont="0" applyFill="0" applyBorder="0" applyAlignment="0" applyProtection="0"/>
    <xf numFmtId="0" fontId="19" fillId="0" borderId="0"/>
    <xf numFmtId="0" fontId="21" fillId="0" borderId="0"/>
    <xf numFmtId="0" fontId="22" fillId="0" borderId="0" applyNumberFormat="0" applyFill="0" applyBorder="0" applyAlignment="0" applyProtection="0"/>
    <xf numFmtId="0" fontId="20" fillId="0" borderId="0"/>
    <xf numFmtId="0" fontId="17" fillId="0" borderId="0"/>
    <xf numFmtId="44" fontId="17" fillId="0" borderId="0" applyFont="0" applyFill="0" applyBorder="0" applyAlignment="0" applyProtection="0"/>
  </cellStyleXfs>
  <cellXfs count="471">
    <xf numFmtId="0" fontId="0" fillId="0" borderId="0" xfId="0"/>
    <xf numFmtId="0" fontId="18" fillId="0" borderId="0" xfId="0" applyFont="1" applyBorder="1" applyAlignment="1" applyProtection="1">
      <alignment vertical="center"/>
    </xf>
    <xf numFmtId="0" fontId="26" fillId="0" borderId="0" xfId="0" applyFont="1" applyFill="1" applyProtection="1"/>
    <xf numFmtId="0" fontId="18" fillId="0" borderId="0" xfId="0" applyFont="1" applyFill="1" applyBorder="1" applyAlignment="1" applyProtection="1">
      <alignment horizontal="left"/>
    </xf>
    <xf numFmtId="0" fontId="18" fillId="0" borderId="0" xfId="0" applyFont="1" applyFill="1" applyBorder="1" applyAlignment="1" applyProtection="1">
      <alignment horizontal="left" wrapText="1"/>
    </xf>
    <xf numFmtId="0" fontId="18" fillId="0" borderId="0" xfId="0" applyFont="1" applyFill="1" applyBorder="1" applyAlignment="1" applyProtection="1"/>
    <xf numFmtId="0" fontId="18" fillId="0" borderId="0" xfId="0" applyFont="1" applyFill="1" applyBorder="1" applyAlignment="1" applyProtection="1">
      <alignment horizontal="center"/>
    </xf>
    <xf numFmtId="164" fontId="18" fillId="2" borderId="4" xfId="0" applyNumberFormat="1" applyFont="1" applyFill="1" applyBorder="1" applyProtection="1"/>
    <xf numFmtId="164" fontId="25" fillId="2" borderId="4" xfId="0" applyNumberFormat="1" applyFont="1" applyFill="1" applyBorder="1" applyProtection="1"/>
    <xf numFmtId="0" fontId="28" fillId="2" borderId="4" xfId="0" applyFont="1" applyFill="1" applyBorder="1" applyAlignment="1" applyProtection="1">
      <alignment horizontal="center"/>
    </xf>
    <xf numFmtId="10" fontId="18" fillId="2" borderId="21" xfId="1" applyNumberFormat="1" applyFont="1" applyFill="1" applyBorder="1" applyAlignment="1" applyProtection="1">
      <alignment horizontal="center"/>
    </xf>
    <xf numFmtId="0" fontId="18" fillId="0" borderId="0" xfId="0" applyFont="1" applyFill="1" applyBorder="1" applyAlignment="1" applyProtection="1">
      <alignment wrapText="1"/>
    </xf>
    <xf numFmtId="0" fontId="18" fillId="0" borderId="0" xfId="0" applyFont="1" applyFill="1" applyBorder="1" applyAlignment="1" applyProtection="1">
      <alignment horizontal="center" wrapText="1"/>
    </xf>
    <xf numFmtId="0" fontId="18" fillId="0" borderId="0" xfId="0" applyFont="1" applyFill="1" applyBorder="1" applyAlignment="1" applyProtection="1">
      <alignment vertical="top" wrapText="1"/>
    </xf>
    <xf numFmtId="0" fontId="18" fillId="0" borderId="0" xfId="0" applyFont="1" applyFill="1" applyBorder="1" applyAlignment="1" applyProtection="1">
      <alignment horizontal="center" vertical="top" wrapText="1"/>
    </xf>
    <xf numFmtId="0" fontId="25" fillId="0" borderId="0" xfId="0" applyFont="1" applyFill="1" applyBorder="1" applyProtection="1"/>
    <xf numFmtId="0" fontId="28" fillId="0" borderId="0" xfId="0" applyFont="1" applyFill="1" applyBorder="1" applyAlignment="1" applyProtection="1">
      <alignment horizontal="left"/>
    </xf>
    <xf numFmtId="0" fontId="18" fillId="0" borderId="4" xfId="0" applyFont="1" applyFill="1" applyBorder="1" applyAlignment="1" applyProtection="1">
      <alignment horizontal="center" vertical="center" wrapText="1"/>
    </xf>
    <xf numFmtId="164" fontId="28" fillId="2" borderId="4" xfId="0" applyNumberFormat="1" applyFont="1" applyFill="1" applyBorder="1" applyAlignment="1" applyProtection="1"/>
    <xf numFmtId="164" fontId="28" fillId="2" borderId="4" xfId="0" applyNumberFormat="1" applyFont="1" applyFill="1" applyBorder="1" applyAlignment="1" applyProtection="1">
      <alignment horizontal="right" wrapText="1"/>
    </xf>
    <xf numFmtId="164" fontId="28" fillId="2" borderId="4" xfId="0" applyNumberFormat="1" applyFont="1" applyFill="1" applyBorder="1" applyAlignment="1" applyProtection="1">
      <alignment horizontal="right"/>
    </xf>
    <xf numFmtId="0" fontId="18" fillId="0" borderId="4" xfId="0" applyFont="1" applyFill="1" applyBorder="1" applyAlignment="1" applyProtection="1">
      <alignment horizontal="center" vertical="center"/>
    </xf>
    <xf numFmtId="0" fontId="25" fillId="2" borderId="4" xfId="0" applyNumberFormat="1" applyFont="1" applyFill="1" applyBorder="1" applyAlignment="1" applyProtection="1">
      <alignment horizontal="center"/>
    </xf>
    <xf numFmtId="14" fontId="25" fillId="2" borderId="4" xfId="0" applyNumberFormat="1" applyFont="1" applyFill="1" applyBorder="1" applyProtection="1"/>
    <xf numFmtId="0" fontId="28" fillId="0" borderId="4" xfId="0" applyFont="1" applyFill="1" applyBorder="1" applyAlignment="1" applyProtection="1">
      <alignment horizontal="center"/>
    </xf>
    <xf numFmtId="0" fontId="28" fillId="0" borderId="4" xfId="0" applyFont="1" applyFill="1" applyBorder="1" applyAlignment="1" applyProtection="1">
      <alignment horizontal="center" wrapText="1"/>
    </xf>
    <xf numFmtId="0" fontId="25" fillId="0" borderId="0" xfId="0" applyFont="1" applyBorder="1" applyAlignment="1" applyProtection="1"/>
    <xf numFmtId="0" fontId="18" fillId="0" borderId="22" xfId="0" applyFont="1" applyFill="1" applyBorder="1" applyAlignment="1" applyProtection="1">
      <alignment horizontal="center" vertical="center" wrapText="1"/>
    </xf>
    <xf numFmtId="164" fontId="28" fillId="2" borderId="3" xfId="0" applyNumberFormat="1" applyFont="1" applyFill="1" applyBorder="1" applyAlignment="1" applyProtection="1">
      <alignment horizontal="right" wrapText="1"/>
    </xf>
    <xf numFmtId="164" fontId="28" fillId="0" borderId="19" xfId="0" applyNumberFormat="1" applyFont="1" applyFill="1" applyBorder="1" applyAlignment="1" applyProtection="1">
      <alignment horizontal="right" wrapText="1"/>
      <protection locked="0"/>
    </xf>
    <xf numFmtId="0" fontId="25" fillId="0" borderId="22" xfId="0" applyFont="1" applyFill="1" applyBorder="1" applyAlignment="1" applyProtection="1">
      <alignment horizontal="center" vertical="center" wrapText="1"/>
    </xf>
    <xf numFmtId="9" fontId="18" fillId="0" borderId="22" xfId="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14" fontId="25" fillId="2" borderId="22" xfId="0" applyNumberFormat="1" applyFont="1" applyFill="1" applyBorder="1" applyProtection="1"/>
    <xf numFmtId="164" fontId="25" fillId="2" borderId="22" xfId="0" applyNumberFormat="1" applyFont="1" applyFill="1" applyBorder="1" applyProtection="1"/>
    <xf numFmtId="164" fontId="25" fillId="2" borderId="2" xfId="0" applyNumberFormat="1" applyFont="1" applyFill="1" applyBorder="1" applyProtection="1"/>
    <xf numFmtId="164" fontId="25" fillId="2" borderId="3" xfId="0" applyNumberFormat="1" applyFont="1" applyFill="1" applyBorder="1" applyProtection="1"/>
    <xf numFmtId="0" fontId="26" fillId="0" borderId="0" xfId="0" applyFont="1"/>
    <xf numFmtId="14" fontId="28" fillId="2" borderId="4" xfId="0" applyNumberFormat="1" applyFont="1" applyFill="1" applyBorder="1" applyAlignment="1" applyProtection="1">
      <alignment horizontal="center"/>
    </xf>
    <xf numFmtId="0" fontId="28" fillId="2" borderId="4" xfId="0" applyFont="1" applyFill="1" applyBorder="1" applyAlignment="1" applyProtection="1">
      <alignment horizontal="left"/>
    </xf>
    <xf numFmtId="0" fontId="18" fillId="0" borderId="0" xfId="0" applyFont="1" applyFill="1" applyBorder="1" applyAlignment="1" applyProtection="1">
      <alignment vertical="center"/>
    </xf>
    <xf numFmtId="0" fontId="18" fillId="0" borderId="25" xfId="0" applyFont="1" applyFill="1" applyBorder="1" applyAlignment="1" applyProtection="1">
      <alignment horizontal="center"/>
    </xf>
    <xf numFmtId="0" fontId="18" fillId="0" borderId="25" xfId="0" applyFont="1" applyFill="1" applyBorder="1" applyAlignment="1" applyProtection="1">
      <alignment horizontal="center" wrapText="1"/>
    </xf>
    <xf numFmtId="164" fontId="18" fillId="2" borderId="16" xfId="0" applyNumberFormat="1" applyFont="1" applyFill="1" applyBorder="1" applyProtection="1"/>
    <xf numFmtId="0" fontId="18" fillId="0" borderId="20" xfId="0" applyFont="1" applyFill="1" applyBorder="1" applyAlignment="1" applyProtection="1">
      <alignment horizontal="center" vertical="center" wrapText="1"/>
    </xf>
    <xf numFmtId="164" fontId="28" fillId="0" borderId="24" xfId="0" applyNumberFormat="1" applyFont="1" applyFill="1" applyBorder="1" applyAlignment="1" applyProtection="1">
      <alignment horizontal="right" wrapText="1"/>
      <protection locked="0"/>
    </xf>
    <xf numFmtId="164" fontId="28" fillId="2" borderId="18" xfId="0" applyNumberFormat="1" applyFont="1" applyFill="1" applyBorder="1" applyAlignment="1" applyProtection="1">
      <alignment horizontal="right" wrapText="1"/>
    </xf>
    <xf numFmtId="164" fontId="28" fillId="2" borderId="16" xfId="0" applyNumberFormat="1" applyFont="1" applyFill="1" applyBorder="1" applyAlignment="1" applyProtection="1">
      <alignment horizontal="right" wrapText="1"/>
    </xf>
    <xf numFmtId="164" fontId="28" fillId="2" borderId="16" xfId="0" applyNumberFormat="1" applyFont="1" applyFill="1" applyBorder="1" applyAlignment="1" applyProtection="1"/>
    <xf numFmtId="9" fontId="18" fillId="0" borderId="20" xfId="1" applyFont="1" applyFill="1" applyBorder="1" applyAlignment="1" applyProtection="1">
      <alignment horizontal="center" vertical="center" wrapText="1"/>
    </xf>
    <xf numFmtId="164" fontId="25" fillId="2" borderId="17" xfId="0" applyNumberFormat="1" applyFont="1" applyFill="1" applyBorder="1" applyProtection="1"/>
    <xf numFmtId="164" fontId="25" fillId="2" borderId="18" xfId="0" applyNumberFormat="1" applyFont="1" applyFill="1" applyBorder="1" applyProtection="1"/>
    <xf numFmtId="0" fontId="25" fillId="0" borderId="0" xfId="0" applyFont="1"/>
    <xf numFmtId="0" fontId="23" fillId="0" borderId="0" xfId="0" applyFont="1" applyFill="1" applyBorder="1" applyAlignment="1" applyProtection="1">
      <alignment vertical="center"/>
    </xf>
    <xf numFmtId="0" fontId="24" fillId="0" borderId="0" xfId="0" applyFont="1" applyFill="1" applyProtection="1"/>
    <xf numFmtId="0" fontId="18" fillId="0" borderId="25" xfId="0" applyFont="1" applyFill="1" applyBorder="1" applyAlignment="1" applyProtection="1">
      <alignment horizontal="left"/>
    </xf>
    <xf numFmtId="9" fontId="18" fillId="0" borderId="4" xfId="1" applyFont="1" applyFill="1" applyBorder="1" applyAlignment="1" applyProtection="1">
      <alignment horizontal="center" vertical="center" wrapText="1"/>
    </xf>
    <xf numFmtId="164" fontId="18" fillId="0" borderId="0" xfId="0" applyNumberFormat="1" applyFont="1" applyFill="1" applyBorder="1" applyProtection="1"/>
    <xf numFmtId="0" fontId="25" fillId="0" borderId="25" xfId="0" applyFont="1" applyBorder="1" applyProtection="1"/>
    <xf numFmtId="0" fontId="25" fillId="0" borderId="0" xfId="0" applyFont="1" applyBorder="1" applyProtection="1"/>
    <xf numFmtId="9" fontId="18" fillId="0" borderId="0" xfId="1" applyFont="1" applyFill="1" applyBorder="1" applyProtection="1"/>
    <xf numFmtId="9" fontId="18" fillId="0" borderId="25" xfId="1" applyFont="1" applyFill="1" applyBorder="1" applyProtection="1"/>
    <xf numFmtId="0" fontId="18" fillId="0" borderId="21" xfId="1" applyNumberFormat="1" applyFont="1" applyFill="1" applyBorder="1" applyAlignment="1" applyProtection="1">
      <alignment horizontal="center" vertical="center" wrapText="1"/>
    </xf>
    <xf numFmtId="0" fontId="18" fillId="0" borderId="4" xfId="1" applyNumberFormat="1" applyFont="1" applyFill="1" applyBorder="1" applyAlignment="1" applyProtection="1">
      <alignment horizontal="center" vertical="center" wrapText="1"/>
    </xf>
    <xf numFmtId="0" fontId="18" fillId="0" borderId="22" xfId="1" applyNumberFormat="1" applyFont="1" applyFill="1" applyBorder="1" applyAlignment="1" applyProtection="1">
      <alignment horizontal="center" vertical="center" wrapText="1"/>
    </xf>
    <xf numFmtId="0" fontId="18" fillId="0" borderId="20" xfId="1" applyNumberFormat="1" applyFont="1" applyFill="1" applyBorder="1" applyAlignment="1" applyProtection="1">
      <alignment horizontal="center" vertical="center" wrapText="1"/>
    </xf>
    <xf numFmtId="0" fontId="27" fillId="0" borderId="0" xfId="4" applyFont="1" applyBorder="1" applyAlignment="1" applyProtection="1"/>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28" fillId="0" borderId="25" xfId="0" applyFont="1" applyFill="1" applyBorder="1" applyAlignment="1" applyProtection="1">
      <alignment horizontal="left"/>
    </xf>
    <xf numFmtId="164" fontId="18" fillId="0" borderId="0" xfId="0" applyNumberFormat="1" applyFont="1" applyFill="1" applyBorder="1" applyAlignment="1" applyProtection="1"/>
    <xf numFmtId="164" fontId="18" fillId="0" borderId="25" xfId="0" applyNumberFormat="1" applyFont="1" applyFill="1" applyBorder="1" applyAlignment="1" applyProtection="1"/>
    <xf numFmtId="164" fontId="28" fillId="0" borderId="4" xfId="0" applyNumberFormat="1" applyFont="1" applyFill="1" applyBorder="1" applyAlignment="1" applyProtection="1">
      <alignment horizontal="center"/>
    </xf>
    <xf numFmtId="0" fontId="18" fillId="0" borderId="25" xfId="0" applyFont="1" applyFill="1" applyBorder="1" applyAlignment="1" applyProtection="1">
      <alignment horizontal="left" wrapText="1"/>
    </xf>
    <xf numFmtId="164" fontId="18" fillId="0" borderId="25" xfId="0" applyNumberFormat="1" applyFont="1" applyFill="1" applyBorder="1" applyAlignment="1" applyProtection="1">
      <alignment horizontal="center"/>
    </xf>
    <xf numFmtId="164" fontId="18" fillId="0" borderId="0" xfId="0" applyNumberFormat="1" applyFont="1" applyFill="1" applyBorder="1" applyAlignment="1" applyProtection="1">
      <alignment horizontal="center"/>
    </xf>
    <xf numFmtId="0" fontId="25" fillId="0" borderId="4"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4" xfId="0" applyFont="1" applyBorder="1" applyAlignment="1" applyProtection="1">
      <alignment horizontal="center" vertical="center" wrapText="1"/>
    </xf>
    <xf numFmtId="10" fontId="18" fillId="0" borderId="19" xfId="0" applyNumberFormat="1" applyFont="1" applyFill="1" applyBorder="1" applyAlignment="1" applyProtection="1">
      <alignment horizontal="center"/>
      <protection locked="0"/>
    </xf>
    <xf numFmtId="14" fontId="28" fillId="0" borderId="0" xfId="0" applyNumberFormat="1" applyFont="1" applyFill="1" applyBorder="1" applyAlignment="1" applyProtection="1">
      <alignment horizontal="left"/>
    </xf>
    <xf numFmtId="14" fontId="28" fillId="0" borderId="25" xfId="0" applyNumberFormat="1" applyFont="1" applyFill="1" applyBorder="1" applyAlignment="1" applyProtection="1">
      <alignment horizontal="left"/>
    </xf>
    <xf numFmtId="0" fontId="18" fillId="0" borderId="25" xfId="0" applyFont="1" applyFill="1" applyBorder="1" applyAlignment="1" applyProtection="1"/>
    <xf numFmtId="0" fontId="18" fillId="0" borderId="0" xfId="0" applyFont="1" applyBorder="1" applyAlignment="1" applyProtection="1">
      <alignment vertical="center" wrapText="1"/>
    </xf>
    <xf numFmtId="0" fontId="28" fillId="0" borderId="4" xfId="0" applyFont="1" applyFill="1" applyBorder="1" applyAlignment="1" applyProtection="1"/>
    <xf numFmtId="164" fontId="28" fillId="0" borderId="0" xfId="0" applyNumberFormat="1" applyFont="1" applyFill="1" applyBorder="1" applyProtection="1"/>
    <xf numFmtId="0" fontId="25" fillId="0" borderId="0" xfId="0" applyFont="1" applyBorder="1" applyAlignment="1" applyProtection="1">
      <alignment horizontal="center"/>
    </xf>
    <xf numFmtId="0" fontId="25" fillId="0" borderId="25" xfId="0" applyFont="1" applyBorder="1" applyAlignment="1" applyProtection="1">
      <alignment horizontal="center"/>
    </xf>
    <xf numFmtId="0" fontId="28" fillId="0" borderId="22" xfId="0" applyFont="1" applyFill="1" applyBorder="1" applyAlignment="1" applyProtection="1">
      <alignment horizontal="center"/>
    </xf>
    <xf numFmtId="0" fontId="18" fillId="0" borderId="0" xfId="0" applyFont="1" applyFill="1" applyBorder="1" applyAlignment="1" applyProtection="1">
      <alignment horizontal="left" vertical="center"/>
    </xf>
    <xf numFmtId="14" fontId="28" fillId="0" borderId="0" xfId="0" applyNumberFormat="1" applyFont="1" applyFill="1" applyBorder="1" applyAlignment="1" applyProtection="1">
      <alignment horizontal="center"/>
    </xf>
    <xf numFmtId="164" fontId="28" fillId="2" borderId="16" xfId="0" applyNumberFormat="1" applyFont="1" applyFill="1" applyBorder="1" applyProtection="1"/>
    <xf numFmtId="164" fontId="28" fillId="0" borderId="19" xfId="0" applyNumberFormat="1" applyFont="1" applyFill="1" applyBorder="1" applyProtection="1">
      <protection locked="0"/>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xf>
    <xf numFmtId="0" fontId="18" fillId="0" borderId="4" xfId="0" applyFont="1" applyFill="1" applyBorder="1" applyAlignment="1" applyProtection="1">
      <alignment horizontal="left"/>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18" fillId="0" borderId="4" xfId="0" applyFont="1" applyFill="1" applyBorder="1" applyAlignment="1" applyProtection="1"/>
    <xf numFmtId="0" fontId="16" fillId="0" borderId="0" xfId="0" applyFont="1" applyProtection="1"/>
    <xf numFmtId="0" fontId="16" fillId="0" borderId="0" xfId="0" applyFont="1"/>
    <xf numFmtId="0" fontId="16" fillId="0" borderId="4" xfId="0" applyFont="1" applyBorder="1" applyAlignment="1" applyProtection="1">
      <alignment horizontal="center"/>
    </xf>
    <xf numFmtId="0" fontId="16" fillId="0" borderId="21" xfId="0" applyFont="1" applyBorder="1" applyAlignment="1" applyProtection="1">
      <alignment horizontal="left" vertical="center"/>
    </xf>
    <xf numFmtId="0" fontId="16" fillId="0" borderId="4" xfId="0" applyFont="1" applyBorder="1" applyAlignment="1" applyProtection="1">
      <alignment horizontal="left" vertical="center"/>
    </xf>
    <xf numFmtId="166" fontId="16" fillId="2" borderId="2" xfId="0" applyNumberFormat="1" applyFont="1" applyFill="1" applyBorder="1" applyAlignment="1" applyProtection="1">
      <alignment horizontal="left" vertical="center"/>
    </xf>
    <xf numFmtId="0" fontId="16" fillId="0" borderId="4" xfId="0" applyFont="1" applyBorder="1" applyAlignment="1" applyProtection="1">
      <alignment horizontal="left" vertical="center" wrapText="1"/>
    </xf>
    <xf numFmtId="0" fontId="16" fillId="2" borderId="2" xfId="0" applyFont="1" applyFill="1" applyBorder="1" applyAlignment="1" applyProtection="1">
      <alignment horizontal="left" vertical="center"/>
    </xf>
    <xf numFmtId="0" fontId="16" fillId="0" borderId="19" xfId="0" applyFont="1" applyBorder="1" applyProtection="1">
      <protection locked="0"/>
    </xf>
    <xf numFmtId="0" fontId="16" fillId="0" borderId="0" xfId="0" applyFont="1" applyBorder="1" applyProtection="1"/>
    <xf numFmtId="14" fontId="16" fillId="2" borderId="4" xfId="0" applyNumberFormat="1" applyFont="1" applyFill="1" applyBorder="1" applyAlignment="1" applyProtection="1">
      <alignment horizontal="center"/>
    </xf>
    <xf numFmtId="0" fontId="16" fillId="0" borderId="0" xfId="0" applyFont="1" applyFill="1" applyBorder="1" applyProtection="1"/>
    <xf numFmtId="14" fontId="16" fillId="0" borderId="0" xfId="0" applyNumberFormat="1" applyFont="1" applyFill="1" applyBorder="1" applyAlignment="1" applyProtection="1">
      <alignment horizontal="center"/>
    </xf>
    <xf numFmtId="0" fontId="16" fillId="0" borderId="25" xfId="0" applyFont="1" applyBorder="1" applyProtection="1"/>
    <xf numFmtId="14" fontId="16" fillId="0" borderId="25" xfId="0" applyNumberFormat="1" applyFont="1" applyFill="1" applyBorder="1" applyAlignment="1" applyProtection="1">
      <alignment horizontal="center"/>
    </xf>
    <xf numFmtId="0" fontId="16" fillId="0" borderId="25" xfId="0" applyFont="1" applyFill="1" applyBorder="1" applyProtection="1"/>
    <xf numFmtId="0" fontId="16" fillId="0" borderId="22" xfId="0" applyFont="1" applyBorder="1" applyAlignment="1" applyProtection="1">
      <alignment horizontal="center"/>
    </xf>
    <xf numFmtId="164" fontId="16" fillId="0" borderId="19" xfId="0" applyNumberFormat="1" applyFont="1" applyFill="1" applyBorder="1" applyProtection="1">
      <protection locked="0"/>
    </xf>
    <xf numFmtId="164" fontId="16" fillId="0" borderId="19" xfId="0" applyNumberFormat="1" applyFont="1" applyBorder="1" applyProtection="1">
      <protection locked="0"/>
    </xf>
    <xf numFmtId="164" fontId="16" fillId="2" borderId="16" xfId="0" applyNumberFormat="1" applyFont="1" applyFill="1" applyBorder="1" applyProtection="1"/>
    <xf numFmtId="164" fontId="16" fillId="2" borderId="4" xfId="0" applyNumberFormat="1" applyFont="1" applyFill="1" applyBorder="1" applyProtection="1"/>
    <xf numFmtId="164" fontId="16" fillId="0" borderId="24" xfId="0" applyNumberFormat="1" applyFont="1" applyFill="1" applyBorder="1" applyProtection="1">
      <protection locked="0"/>
    </xf>
    <xf numFmtId="164" fontId="16" fillId="2" borderId="18" xfId="0" applyNumberFormat="1" applyFont="1" applyFill="1" applyBorder="1" applyProtection="1"/>
    <xf numFmtId="164" fontId="16" fillId="2" borderId="3" xfId="0" applyNumberFormat="1" applyFont="1" applyFill="1" applyBorder="1" applyProtection="1"/>
    <xf numFmtId="0" fontId="16" fillId="0" borderId="4" xfId="0" applyFont="1" applyFill="1" applyBorder="1" applyAlignment="1" applyProtection="1">
      <alignment horizontal="center"/>
    </xf>
    <xf numFmtId="0" fontId="16" fillId="0" borderId="16" xfId="0" applyFont="1" applyBorder="1" applyAlignment="1" applyProtection="1">
      <alignment horizontal="center"/>
    </xf>
    <xf numFmtId="0" fontId="16" fillId="0" borderId="19" xfId="0" applyFont="1" applyFill="1" applyBorder="1" applyProtection="1">
      <protection locked="0"/>
    </xf>
    <xf numFmtId="164" fontId="16" fillId="0" borderId="24" xfId="0" applyNumberFormat="1" applyFont="1" applyBorder="1" applyProtection="1">
      <protection locked="0"/>
    </xf>
    <xf numFmtId="0" fontId="30" fillId="0" borderId="0" xfId="0" applyFont="1" applyFill="1" applyBorder="1" applyAlignment="1" applyProtection="1">
      <alignment horizontal="left"/>
    </xf>
    <xf numFmtId="0" fontId="31" fillId="0" borderId="0" xfId="0" applyFont="1" applyBorder="1" applyProtection="1"/>
    <xf numFmtId="164" fontId="16" fillId="0" borderId="23" xfId="0" applyNumberFormat="1" applyFont="1" applyFill="1" applyBorder="1" applyProtection="1">
      <protection locked="0"/>
    </xf>
    <xf numFmtId="0" fontId="16" fillId="0" borderId="4" xfId="0" applyFont="1" applyBorder="1" applyAlignment="1" applyProtection="1">
      <alignment horizontal="center" vertical="center"/>
    </xf>
    <xf numFmtId="0" fontId="16" fillId="0" borderId="0" xfId="0" applyFont="1" applyBorder="1" applyAlignment="1" applyProtection="1">
      <alignment vertical="center"/>
    </xf>
    <xf numFmtId="0" fontId="16" fillId="2" borderId="21" xfId="0" applyFont="1" applyFill="1" applyBorder="1" applyAlignment="1" applyProtection="1">
      <alignment horizontal="center"/>
    </xf>
    <xf numFmtId="0" fontId="16" fillId="0" borderId="19" xfId="0" applyFont="1" applyFill="1" applyBorder="1" applyAlignment="1" applyProtection="1">
      <alignment horizontal="center"/>
      <protection locked="0"/>
    </xf>
    <xf numFmtId="9" fontId="16" fillId="0" borderId="19" xfId="1" applyFont="1" applyFill="1" applyBorder="1" applyProtection="1">
      <protection locked="0"/>
    </xf>
    <xf numFmtId="0" fontId="16" fillId="0" borderId="0" xfId="0" applyFont="1" applyBorder="1" applyAlignment="1" applyProtection="1">
      <alignment horizontal="left"/>
    </xf>
    <xf numFmtId="0" fontId="16" fillId="0" borderId="4" xfId="0" applyFont="1" applyFill="1" applyBorder="1" applyAlignment="1" applyProtection="1">
      <alignment horizontal="center" vertical="center"/>
    </xf>
    <xf numFmtId="0" fontId="16" fillId="2" borderId="21" xfId="0" applyNumberFormat="1" applyFont="1" applyFill="1" applyBorder="1" applyAlignment="1" applyProtection="1">
      <alignment horizontal="center"/>
    </xf>
    <xf numFmtId="14" fontId="16" fillId="0" borderId="19" xfId="0" applyNumberFormat="1" applyFont="1" applyFill="1" applyBorder="1" applyProtection="1">
      <protection locked="0"/>
    </xf>
    <xf numFmtId="0" fontId="16" fillId="2" borderId="4" xfId="0" applyNumberFormat="1" applyFont="1" applyFill="1" applyBorder="1" applyAlignment="1" applyProtection="1">
      <alignment horizontal="center"/>
    </xf>
    <xf numFmtId="14" fontId="16" fillId="2" borderId="3" xfId="0" applyNumberFormat="1" applyFont="1" applyFill="1" applyBorder="1" applyProtection="1"/>
    <xf numFmtId="14" fontId="16" fillId="2" borderId="4" xfId="0" applyNumberFormat="1" applyFont="1" applyFill="1" applyBorder="1" applyProtection="1"/>
    <xf numFmtId="164" fontId="16" fillId="4" borderId="19" xfId="0" applyNumberFormat="1" applyFont="1" applyFill="1" applyBorder="1" applyProtection="1">
      <protection locked="0"/>
    </xf>
    <xf numFmtId="0" fontId="16" fillId="0" borderId="0" xfId="0" applyNumberFormat="1" applyFont="1" applyBorder="1" applyProtection="1"/>
    <xf numFmtId="0" fontId="16" fillId="0" borderId="4" xfId="0" applyNumberFormat="1" applyFont="1" applyBorder="1" applyAlignment="1" applyProtection="1">
      <alignment horizontal="center"/>
    </xf>
    <xf numFmtId="0" fontId="16" fillId="0" borderId="4" xfId="0" applyFont="1" applyFill="1" applyBorder="1" applyProtection="1"/>
    <xf numFmtId="0" fontId="16" fillId="0" borderId="4" xfId="0" applyFont="1" applyBorder="1" applyProtection="1"/>
    <xf numFmtId="14" fontId="16" fillId="0" borderId="0" xfId="0" applyNumberFormat="1" applyFont="1" applyBorder="1" applyAlignment="1" applyProtection="1">
      <alignment horizontal="center"/>
    </xf>
    <xf numFmtId="14" fontId="16" fillId="0" borderId="25" xfId="0" applyNumberFormat="1" applyFont="1" applyBorder="1" applyAlignment="1" applyProtection="1">
      <alignment horizontal="center"/>
    </xf>
    <xf numFmtId="165" fontId="16" fillId="0" borderId="19" xfId="0" applyNumberFormat="1" applyFont="1" applyFill="1" applyBorder="1" applyAlignment="1" applyProtection="1">
      <alignment horizontal="center"/>
      <protection locked="0"/>
    </xf>
    <xf numFmtId="164" fontId="16" fillId="0" borderId="19" xfId="0" applyNumberFormat="1" applyFont="1" applyFill="1" applyBorder="1" applyAlignment="1" applyProtection="1">
      <alignment horizontal="center"/>
      <protection locked="0"/>
    </xf>
    <xf numFmtId="0" fontId="16" fillId="0" borderId="19" xfId="0" applyFont="1" applyBorder="1" applyAlignment="1" applyProtection="1">
      <alignment wrapText="1"/>
      <protection locked="0"/>
    </xf>
    <xf numFmtId="164" fontId="16" fillId="0" borderId="19" xfId="0" applyNumberFormat="1" applyFont="1" applyBorder="1" applyAlignment="1" applyProtection="1">
      <alignment horizontal="center"/>
      <protection locked="0"/>
    </xf>
    <xf numFmtId="165" fontId="16" fillId="0" borderId="0" xfId="0" applyNumberFormat="1" applyFont="1" applyFill="1" applyBorder="1" applyProtection="1"/>
    <xf numFmtId="164" fontId="16" fillId="0" borderId="0" xfId="0" applyNumberFormat="1" applyFont="1" applyBorder="1" applyProtection="1"/>
    <xf numFmtId="165" fontId="16" fillId="0" borderId="25" xfId="0" applyNumberFormat="1" applyFont="1" applyFill="1" applyBorder="1" applyProtection="1"/>
    <xf numFmtId="164" fontId="16" fillId="0" borderId="25" xfId="0" applyNumberFormat="1" applyFont="1" applyBorder="1" applyProtection="1"/>
    <xf numFmtId="165" fontId="16" fillId="0" borderId="21" xfId="0" applyNumberFormat="1" applyFont="1" applyFill="1" applyBorder="1" applyAlignment="1" applyProtection="1">
      <alignment horizontal="center"/>
    </xf>
    <xf numFmtId="165" fontId="16" fillId="0" borderId="22" xfId="0" applyNumberFormat="1" applyFont="1" applyFill="1" applyBorder="1" applyAlignment="1" applyProtection="1">
      <alignment horizontal="center"/>
    </xf>
    <xf numFmtId="0" fontId="16" fillId="0" borderId="0" xfId="0" applyFont="1" applyBorder="1" applyAlignment="1" applyProtection="1">
      <alignment horizontal="center" vertical="center"/>
    </xf>
    <xf numFmtId="0" fontId="25" fillId="5" borderId="15" xfId="0" applyFont="1" applyFill="1" applyBorder="1"/>
    <xf numFmtId="0" fontId="25" fillId="5" borderId="15" xfId="0" applyFont="1" applyFill="1" applyBorder="1" applyAlignment="1">
      <alignment wrapText="1"/>
    </xf>
    <xf numFmtId="0" fontId="25" fillId="5" borderId="12" xfId="0" applyFont="1" applyFill="1" applyBorder="1"/>
    <xf numFmtId="0" fontId="16" fillId="0" borderId="1" xfId="0" applyFont="1" applyBorder="1"/>
    <xf numFmtId="165" fontId="16" fillId="0" borderId="0" xfId="0" applyNumberFormat="1" applyFont="1" applyBorder="1"/>
    <xf numFmtId="0" fontId="16" fillId="0" borderId="0" xfId="0" applyFont="1" applyBorder="1"/>
    <xf numFmtId="0" fontId="16" fillId="0" borderId="8" xfId="0" applyFont="1" applyBorder="1"/>
    <xf numFmtId="0" fontId="16" fillId="0" borderId="9" xfId="0" applyFont="1" applyBorder="1"/>
    <xf numFmtId="165" fontId="16" fillId="0" borderId="14" xfId="0" applyNumberFormat="1" applyFont="1" applyBorder="1"/>
    <xf numFmtId="0" fontId="16" fillId="0" borderId="14" xfId="0" applyFont="1" applyBorder="1"/>
    <xf numFmtId="0" fontId="16" fillId="0" borderId="10" xfId="0" applyFont="1" applyBorder="1"/>
    <xf numFmtId="0" fontId="16" fillId="0" borderId="0" xfId="3" applyFont="1"/>
    <xf numFmtId="0" fontId="27" fillId="0" borderId="0" xfId="4" applyFont="1" applyAlignment="1">
      <alignment horizontal="right"/>
    </xf>
    <xf numFmtId="0" fontId="32" fillId="0" borderId="0" xfId="5" applyFont="1"/>
    <xf numFmtId="0" fontId="33" fillId="0" borderId="0" xfId="5" applyFont="1"/>
    <xf numFmtId="0" fontId="18" fillId="0" borderId="0" xfId="5" applyFont="1"/>
    <xf numFmtId="170" fontId="18" fillId="0" borderId="0" xfId="5" applyNumberFormat="1" applyFont="1" applyAlignment="1">
      <alignment horizontal="right"/>
    </xf>
    <xf numFmtId="0" fontId="18" fillId="0" borderId="6" xfId="5" applyFont="1" applyBorder="1" applyAlignment="1">
      <alignment horizontal="left"/>
    </xf>
    <xf numFmtId="170" fontId="18" fillId="0" borderId="13" xfId="5" applyNumberFormat="1" applyFont="1" applyBorder="1" applyAlignment="1">
      <alignment horizontal="right"/>
    </xf>
    <xf numFmtId="0" fontId="16" fillId="0" borderId="7" xfId="3" applyFont="1" applyBorder="1"/>
    <xf numFmtId="0" fontId="18" fillId="0" borderId="9" xfId="5" applyFont="1" applyBorder="1" applyAlignment="1">
      <alignment horizontal="left"/>
    </xf>
    <xf numFmtId="14" fontId="34" fillId="3" borderId="14" xfId="5" applyNumberFormat="1" applyFont="1" applyFill="1" applyBorder="1" applyAlignment="1">
      <alignment horizontal="right"/>
    </xf>
    <xf numFmtId="14" fontId="34" fillId="0" borderId="14" xfId="5" applyNumberFormat="1" applyFont="1" applyFill="1" applyBorder="1" applyAlignment="1">
      <alignment horizontal="right"/>
    </xf>
    <xf numFmtId="170" fontId="18" fillId="0" borderId="14" xfId="5" applyNumberFormat="1" applyFont="1" applyBorder="1" applyAlignment="1">
      <alignment horizontal="right"/>
    </xf>
    <xf numFmtId="170" fontId="18" fillId="3" borderId="10" xfId="5" applyNumberFormat="1" applyFont="1" applyFill="1" applyBorder="1" applyAlignment="1">
      <alignment horizontal="right"/>
    </xf>
    <xf numFmtId="0" fontId="18" fillId="0" borderId="1" xfId="5" applyFont="1" applyBorder="1" applyAlignment="1">
      <alignment horizontal="left"/>
    </xf>
    <xf numFmtId="14" fontId="34" fillId="0" borderId="0" xfId="5" applyNumberFormat="1" applyFont="1" applyBorder="1" applyAlignment="1">
      <alignment horizontal="center"/>
    </xf>
    <xf numFmtId="170" fontId="18" fillId="0" borderId="0" xfId="5" applyNumberFormat="1" applyFont="1" applyBorder="1" applyAlignment="1">
      <alignment horizontal="center"/>
    </xf>
    <xf numFmtId="0" fontId="16" fillId="0" borderId="8" xfId="3" applyFont="1" applyBorder="1" applyAlignment="1">
      <alignment horizontal="center"/>
    </xf>
    <xf numFmtId="0" fontId="35" fillId="0" borderId="1" xfId="3" applyFont="1" applyBorder="1" applyAlignment="1">
      <alignment vertical="center"/>
    </xf>
    <xf numFmtId="3" fontId="36" fillId="0" borderId="0" xfId="3" applyNumberFormat="1" applyFont="1" applyBorder="1" applyAlignment="1">
      <alignment horizontal="right" vertical="center"/>
    </xf>
    <xf numFmtId="171" fontId="36" fillId="0" borderId="0" xfId="3" applyNumberFormat="1" applyFont="1" applyBorder="1" applyAlignment="1">
      <alignment horizontal="right" vertical="center"/>
    </xf>
    <xf numFmtId="171" fontId="16" fillId="0" borderId="8" xfId="3" applyNumberFormat="1" applyFont="1" applyBorder="1" applyAlignment="1">
      <alignment horizontal="center"/>
    </xf>
    <xf numFmtId="0" fontId="16" fillId="0" borderId="1" xfId="3" applyFont="1" applyBorder="1" applyAlignment="1">
      <alignment vertical="center"/>
    </xf>
    <xf numFmtId="0" fontId="16" fillId="0" borderId="0" xfId="3" applyFont="1" applyBorder="1" applyAlignment="1">
      <alignment vertical="center"/>
    </xf>
    <xf numFmtId="171" fontId="16" fillId="0" borderId="0" xfId="3" applyNumberFormat="1" applyFont="1" applyBorder="1" applyAlignment="1">
      <alignment vertical="center"/>
    </xf>
    <xf numFmtId="0" fontId="36" fillId="0" borderId="1" xfId="3" applyFont="1" applyBorder="1" applyAlignment="1">
      <alignment vertical="center"/>
    </xf>
    <xf numFmtId="0" fontId="36" fillId="0" borderId="9" xfId="3" applyFont="1" applyBorder="1" applyAlignment="1">
      <alignment vertical="center"/>
    </xf>
    <xf numFmtId="3" fontId="36" fillId="0" borderId="14" xfId="3" applyNumberFormat="1" applyFont="1" applyBorder="1" applyAlignment="1">
      <alignment horizontal="right" vertical="center"/>
    </xf>
    <xf numFmtId="171" fontId="36" fillId="0" borderId="14" xfId="3" applyNumberFormat="1" applyFont="1" applyBorder="1" applyAlignment="1">
      <alignment horizontal="right" vertical="center"/>
    </xf>
    <xf numFmtId="0" fontId="29" fillId="0" borderId="6" xfId="3" applyFont="1" applyBorder="1"/>
    <xf numFmtId="3" fontId="29" fillId="0" borderId="13" xfId="3" applyNumberFormat="1" applyFont="1" applyBorder="1"/>
    <xf numFmtId="0" fontId="29" fillId="0" borderId="13" xfId="3" applyFont="1" applyBorder="1"/>
    <xf numFmtId="171" fontId="29" fillId="0" borderId="7" xfId="3" applyNumberFormat="1" applyFont="1" applyBorder="1" applyAlignment="1">
      <alignment horizontal="center"/>
    </xf>
    <xf numFmtId="0" fontId="29" fillId="0" borderId="1" xfId="3" applyFont="1" applyBorder="1"/>
    <xf numFmtId="3" fontId="29" fillId="0" borderId="0" xfId="3" applyNumberFormat="1" applyFont="1" applyBorder="1"/>
    <xf numFmtId="0" fontId="16" fillId="0" borderId="0" xfId="3" applyFont="1" applyBorder="1"/>
    <xf numFmtId="171" fontId="29" fillId="0" borderId="8" xfId="3" applyNumberFormat="1" applyFont="1" applyBorder="1" applyAlignment="1">
      <alignment horizontal="center"/>
    </xf>
    <xf numFmtId="0" fontId="29" fillId="0" borderId="9" xfId="0" applyFont="1" applyBorder="1"/>
    <xf numFmtId="3" fontId="29" fillId="0" borderId="14" xfId="3" applyNumberFormat="1" applyFont="1" applyBorder="1"/>
    <xf numFmtId="0" fontId="16" fillId="0" borderId="14" xfId="3" applyFont="1" applyBorder="1"/>
    <xf numFmtId="171" fontId="29" fillId="0" borderId="10" xfId="3" applyNumberFormat="1" applyFont="1" applyBorder="1" applyAlignment="1">
      <alignment horizontal="center"/>
    </xf>
    <xf numFmtId="3" fontId="16" fillId="0" borderId="0" xfId="3" applyNumberFormat="1" applyFont="1" applyBorder="1"/>
    <xf numFmtId="171" fontId="16" fillId="0" borderId="0" xfId="3" applyNumberFormat="1" applyFont="1" applyBorder="1" applyAlignment="1">
      <alignment horizontal="center"/>
    </xf>
    <xf numFmtId="3" fontId="29" fillId="0" borderId="0" xfId="0" applyNumberFormat="1" applyFont="1" applyAlignment="1">
      <alignment horizontal="right" vertical="center"/>
    </xf>
    <xf numFmtId="0" fontId="25" fillId="0" borderId="0" xfId="5" applyFont="1"/>
    <xf numFmtId="0" fontId="25" fillId="0" borderId="0" xfId="3" applyFont="1"/>
    <xf numFmtId="0" fontId="18" fillId="0" borderId="0" xfId="6" applyFont="1" applyBorder="1" applyAlignment="1"/>
    <xf numFmtId="0" fontId="15" fillId="0" borderId="0" xfId="3" applyFont="1"/>
    <xf numFmtId="0" fontId="15" fillId="0" borderId="0" xfId="0" applyFont="1" applyBorder="1"/>
    <xf numFmtId="0" fontId="15" fillId="0" borderId="0" xfId="0" applyFont="1" applyBorder="1" applyProtection="1"/>
    <xf numFmtId="0" fontId="14" fillId="0" borderId="0" xfId="0" applyFont="1"/>
    <xf numFmtId="0" fontId="13" fillId="0" borderId="0" xfId="0" applyFont="1"/>
    <xf numFmtId="0" fontId="12" fillId="0" borderId="0" xfId="0" applyFont="1"/>
    <xf numFmtId="0" fontId="11" fillId="0" borderId="0" xfId="0" applyFont="1"/>
    <xf numFmtId="0" fontId="10" fillId="0" borderId="0" xfId="0" applyFont="1" applyBorder="1"/>
    <xf numFmtId="0" fontId="9" fillId="0" borderId="0" xfId="0" applyFont="1"/>
    <xf numFmtId="0" fontId="23" fillId="0" borderId="0" xfId="0" applyFont="1" applyBorder="1" applyAlignment="1" applyProtection="1">
      <alignment vertical="center"/>
    </xf>
    <xf numFmtId="0" fontId="23" fillId="0" borderId="25" xfId="0" applyFont="1" applyFill="1" applyBorder="1" applyAlignment="1" applyProtection="1">
      <alignment horizontal="left"/>
    </xf>
    <xf numFmtId="0" fontId="24" fillId="0" borderId="25" xfId="0" applyFont="1" applyBorder="1" applyProtection="1"/>
    <xf numFmtId="0" fontId="23" fillId="0" borderId="0" xfId="0" applyFont="1" applyBorder="1" applyAlignment="1" applyProtection="1">
      <alignment horizontal="left" vertical="center"/>
    </xf>
    <xf numFmtId="0" fontId="23" fillId="0" borderId="0" xfId="0" applyFont="1" applyFill="1" applyBorder="1" applyAlignment="1" applyProtection="1"/>
    <xf numFmtId="0" fontId="23" fillId="0" borderId="0" xfId="0" applyFont="1" applyFill="1" applyBorder="1" applyAlignment="1" applyProtection="1">
      <alignment vertical="top"/>
    </xf>
    <xf numFmtId="0" fontId="24" fillId="0" borderId="25" xfId="0" applyFont="1" applyFill="1" applyBorder="1" applyProtection="1"/>
    <xf numFmtId="0" fontId="24" fillId="0" borderId="25" xfId="0" applyFont="1" applyBorder="1" applyAlignment="1" applyProtection="1">
      <alignment horizontal="left"/>
    </xf>
    <xf numFmtId="0" fontId="23" fillId="0" borderId="0" xfId="0" applyFont="1" applyFill="1" applyBorder="1" applyAlignment="1" applyProtection="1">
      <alignment horizontal="left" vertical="center"/>
    </xf>
    <xf numFmtId="0" fontId="23" fillId="0" borderId="25" xfId="0" applyFont="1" applyFill="1" applyBorder="1" applyAlignment="1" applyProtection="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24" fillId="0" borderId="0" xfId="0" applyFont="1" applyAlignment="1">
      <alignment vertical="center"/>
    </xf>
    <xf numFmtId="14" fontId="16" fillId="0" borderId="27" xfId="0" applyNumberFormat="1" applyFont="1" applyBorder="1" applyAlignment="1" applyProtection="1">
      <alignment horizontal="left" vertical="center"/>
      <protection locked="0"/>
    </xf>
    <xf numFmtId="167" fontId="4" fillId="0" borderId="27" xfId="0" applyNumberFormat="1" applyFont="1" applyBorder="1" applyAlignment="1" applyProtection="1">
      <alignment horizontal="left" vertical="center"/>
      <protection locked="0"/>
    </xf>
    <xf numFmtId="0" fontId="23" fillId="0" borderId="0" xfId="0" applyFont="1" applyBorder="1" applyAlignment="1" applyProtection="1">
      <alignment horizontal="left" vertical="center"/>
    </xf>
    <xf numFmtId="0" fontId="16"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6" fillId="0" borderId="21" xfId="0" applyFont="1" applyBorder="1" applyAlignment="1" applyProtection="1">
      <alignment horizontal="center"/>
    </xf>
    <xf numFmtId="0" fontId="15"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6"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8" fillId="0" borderId="0" xfId="0" applyFont="1" applyFill="1" applyProtection="1"/>
    <xf numFmtId="14" fontId="28" fillId="0" borderId="4" xfId="0" applyNumberFormat="1" applyFont="1" applyFill="1" applyBorder="1" applyAlignment="1" applyProtection="1">
      <alignment horizontal="center"/>
    </xf>
    <xf numFmtId="0" fontId="28" fillId="0" borderId="0" xfId="0" applyFont="1" applyFill="1" applyBorder="1" applyProtection="1"/>
    <xf numFmtId="164" fontId="28" fillId="0" borderId="4" xfId="0" applyNumberFormat="1" applyFont="1" applyFill="1" applyBorder="1" applyProtection="1"/>
    <xf numFmtId="0" fontId="28" fillId="0" borderId="4" xfId="0" applyFont="1" applyFill="1" applyBorder="1" applyProtection="1"/>
    <xf numFmtId="0" fontId="28" fillId="0" borderId="0" xfId="0" applyFont="1" applyFill="1" applyAlignment="1" applyProtection="1">
      <alignment vertical="center"/>
    </xf>
    <xf numFmtId="164" fontId="28" fillId="0" borderId="3" xfId="0" applyNumberFormat="1" applyFont="1" applyFill="1" applyBorder="1" applyProtection="1"/>
    <xf numFmtId="0" fontId="18" fillId="0" borderId="0" xfId="0" applyFont="1" applyFill="1" applyProtection="1"/>
    <xf numFmtId="0" fontId="18" fillId="0" borderId="4" xfId="0" applyFont="1" applyFill="1" applyBorder="1" applyProtection="1"/>
    <xf numFmtId="164" fontId="18" fillId="0" borderId="4" xfId="0" applyNumberFormat="1" applyFont="1" applyFill="1" applyBorder="1" applyProtection="1"/>
    <xf numFmtId="0" fontId="28" fillId="0" borderId="3" xfId="0" applyFont="1" applyFill="1" applyBorder="1" applyProtection="1"/>
    <xf numFmtId="0" fontId="28" fillId="0" borderId="3" xfId="0" applyFont="1" applyFill="1" applyBorder="1" applyAlignment="1" applyProtection="1">
      <alignment horizontal="center"/>
    </xf>
    <xf numFmtId="0" fontId="18" fillId="6" borderId="21" xfId="0" applyFont="1" applyFill="1" applyBorder="1" applyAlignment="1" applyProtection="1"/>
    <xf numFmtId="0" fontId="18" fillId="6" borderId="5" xfId="0" applyFont="1" applyFill="1" applyBorder="1" applyAlignment="1" applyProtection="1"/>
    <xf numFmtId="0" fontId="28" fillId="6" borderId="5" xfId="0" applyFont="1" applyFill="1" applyBorder="1" applyProtection="1"/>
    <xf numFmtId="0" fontId="28" fillId="6" borderId="16" xfId="0" applyFont="1" applyFill="1" applyBorder="1" applyProtection="1"/>
    <xf numFmtId="0" fontId="18" fillId="6" borderId="5" xfId="0" applyFont="1" applyFill="1" applyBorder="1" applyProtection="1"/>
    <xf numFmtId="0" fontId="18"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8" fillId="0" borderId="4" xfId="0" applyFont="1" applyFill="1" applyBorder="1" applyAlignment="1" applyProtection="1">
      <alignment horizontal="center"/>
    </xf>
    <xf numFmtId="9" fontId="18"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8" fillId="2" borderId="21" xfId="0" applyNumberFormat="1" applyFont="1" applyFill="1" applyBorder="1" applyProtection="1"/>
    <xf numFmtId="9" fontId="18" fillId="0" borderId="29" xfId="1"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xf>
    <xf numFmtId="0" fontId="1" fillId="2" borderId="4" xfId="0" applyFont="1" applyFill="1" applyBorder="1" applyProtection="1"/>
    <xf numFmtId="0" fontId="16" fillId="0" borderId="4" xfId="0" applyFont="1" applyBorder="1" applyAlignment="1" applyProtection="1">
      <alignment horizontal="center"/>
    </xf>
    <xf numFmtId="0" fontId="25" fillId="0" borderId="4" xfId="0" applyFont="1" applyBorder="1" applyAlignment="1" applyProtection="1"/>
    <xf numFmtId="0" fontId="25" fillId="2" borderId="4" xfId="0" applyFont="1" applyFill="1" applyBorder="1" applyAlignment="1" applyProtection="1">
      <alignment horizontal="center" vertical="center" wrapText="1"/>
    </xf>
    <xf numFmtId="0" fontId="25" fillId="0" borderId="21" xfId="0" applyFont="1" applyBorder="1" applyAlignment="1" applyProtection="1"/>
    <xf numFmtId="0" fontId="18" fillId="2" borderId="4" xfId="0" applyFont="1" applyFill="1" applyBorder="1" applyAlignment="1" applyProtection="1"/>
    <xf numFmtId="164" fontId="28" fillId="0" borderId="27" xfId="0" applyNumberFormat="1" applyFont="1" applyFill="1" applyBorder="1" applyAlignment="1" applyProtection="1">
      <alignment horizontal="right" wrapText="1"/>
      <protection locked="0"/>
    </xf>
    <xf numFmtId="0" fontId="0" fillId="0" borderId="30" xfId="0" applyBorder="1"/>
    <xf numFmtId="164" fontId="25" fillId="2" borderId="30" xfId="0" applyNumberFormat="1" applyFont="1" applyFill="1" applyBorder="1" applyProtection="1"/>
    <xf numFmtId="164" fontId="16" fillId="0" borderId="27" xfId="0" applyNumberFormat="1" applyFont="1" applyBorder="1" applyProtection="1">
      <protection locked="0"/>
    </xf>
    <xf numFmtId="164" fontId="16" fillId="0" borderId="27" xfId="0" applyNumberFormat="1" applyFont="1" applyFill="1" applyBorder="1" applyProtection="1">
      <protection locked="0"/>
    </xf>
    <xf numFmtId="0" fontId="28" fillId="0" borderId="17" xfId="0" applyFont="1" applyFill="1" applyBorder="1" applyAlignment="1" applyProtection="1">
      <alignment horizontal="left"/>
    </xf>
    <xf numFmtId="164" fontId="16" fillId="2" borderId="28" xfId="0" applyNumberFormat="1" applyFont="1" applyFill="1" applyBorder="1" applyProtection="1"/>
    <xf numFmtId="164" fontId="16" fillId="2" borderId="32" xfId="0" applyNumberFormat="1" applyFont="1" applyFill="1" applyBorder="1" applyProtection="1"/>
    <xf numFmtId="0" fontId="18"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6" fillId="0" borderId="34" xfId="0" applyFont="1" applyBorder="1" applyProtection="1"/>
    <xf numFmtId="0" fontId="18" fillId="0" borderId="4" xfId="0" applyFont="1" applyFill="1" applyBorder="1" applyAlignment="1" applyProtection="1"/>
    <xf numFmtId="0" fontId="25" fillId="0" borderId="4" xfId="0" applyFont="1" applyBorder="1" applyAlignment="1" applyProtection="1">
      <alignment horizontal="center"/>
    </xf>
    <xf numFmtId="0" fontId="0" fillId="0" borderId="0" xfId="0"/>
    <xf numFmtId="164" fontId="25" fillId="2" borderId="35" xfId="0" applyNumberFormat="1" applyFont="1" applyFill="1" applyBorder="1" applyProtection="1"/>
    <xf numFmtId="164" fontId="28" fillId="2" borderId="4" xfId="0" applyNumberFormat="1" applyFont="1" applyFill="1" applyBorder="1" applyProtection="1"/>
    <xf numFmtId="0" fontId="1" fillId="0" borderId="16" xfId="0" applyFont="1" applyBorder="1" applyAlignment="1" applyProtection="1">
      <alignment horizontal="center"/>
    </xf>
    <xf numFmtId="0" fontId="18" fillId="2" borderId="16" xfId="0" applyFont="1" applyFill="1" applyBorder="1" applyAlignment="1" applyProtection="1"/>
    <xf numFmtId="0" fontId="25" fillId="0" borderId="4" xfId="0" applyFont="1" applyFill="1" applyBorder="1" applyAlignment="1" applyProtection="1"/>
    <xf numFmtId="0" fontId="25" fillId="2" borderId="4" xfId="0" applyFont="1" applyFill="1" applyBorder="1" applyAlignment="1" applyProtection="1"/>
    <xf numFmtId="0" fontId="28" fillId="0" borderId="21" xfId="0" applyFont="1" applyFill="1" applyBorder="1" applyProtection="1"/>
    <xf numFmtId="164" fontId="28" fillId="0" borderId="18" xfId="0" applyNumberFormat="1" applyFont="1" applyFill="1" applyBorder="1" applyProtection="1"/>
    <xf numFmtId="164" fontId="28"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8" fillId="0" borderId="28" xfId="0" applyFont="1" applyFill="1" applyBorder="1" applyProtection="1"/>
    <xf numFmtId="164" fontId="18" fillId="0" borderId="3" xfId="0" applyNumberFormat="1" applyFont="1" applyFill="1" applyBorder="1" applyProtection="1"/>
    <xf numFmtId="0" fontId="18" fillId="0" borderId="4" xfId="0" applyFont="1" applyFill="1" applyBorder="1" applyAlignment="1" applyProtection="1">
      <alignment horizontal="center"/>
    </xf>
    <xf numFmtId="0" fontId="18" fillId="0" borderId="21" xfId="0" applyFont="1" applyFill="1" applyBorder="1" applyAlignment="1" applyProtection="1">
      <alignment horizontal="center"/>
    </xf>
    <xf numFmtId="0" fontId="25" fillId="0" borderId="21" xfId="0" applyFont="1" applyBorder="1" applyAlignment="1" applyProtection="1">
      <alignment horizontal="center"/>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25" fillId="0" borderId="4" xfId="0" applyFont="1" applyBorder="1" applyAlignment="1" applyProtection="1">
      <alignment horizontal="center"/>
    </xf>
    <xf numFmtId="0" fontId="28" fillId="6" borderId="31" xfId="0" applyFont="1" applyFill="1" applyBorder="1" applyAlignment="1" applyProtection="1">
      <alignment horizontal="right"/>
    </xf>
    <xf numFmtId="0" fontId="0" fillId="0" borderId="0" xfId="0" applyProtection="1"/>
    <xf numFmtId="0" fontId="38" fillId="0" borderId="0" xfId="0" applyFont="1" applyFill="1" applyProtection="1"/>
    <xf numFmtId="164" fontId="1" fillId="0" borderId="37" xfId="0" applyNumberFormat="1" applyFont="1" applyBorder="1" applyProtection="1">
      <protection locked="0"/>
    </xf>
    <xf numFmtId="169" fontId="16" fillId="2" borderId="5" xfId="1" applyNumberFormat="1" applyFont="1" applyFill="1" applyBorder="1" applyProtection="1"/>
    <xf numFmtId="164" fontId="1" fillId="2" borderId="18" xfId="0" applyNumberFormat="1" applyFont="1" applyFill="1" applyBorder="1" applyProtection="1"/>
    <xf numFmtId="164" fontId="16"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6" fillId="4" borderId="36" xfId="0" applyNumberFormat="1" applyFont="1" applyFill="1" applyBorder="1" applyProtection="1">
      <protection locked="0"/>
    </xf>
    <xf numFmtId="9" fontId="18" fillId="0" borderId="22" xfId="1" applyFont="1" applyFill="1" applyBorder="1" applyAlignment="1" applyProtection="1">
      <alignment horizontal="center" vertical="center" wrapText="1"/>
    </xf>
    <xf numFmtId="0" fontId="18" fillId="6" borderId="5" xfId="0" applyFont="1" applyFill="1" applyBorder="1" applyAlignment="1" applyProtection="1">
      <alignment horizontal="left"/>
    </xf>
    <xf numFmtId="0" fontId="18" fillId="0" borderId="4" xfId="0" applyFont="1" applyFill="1" applyBorder="1" applyAlignment="1" applyProtection="1">
      <alignment horizontal="left"/>
    </xf>
    <xf numFmtId="0" fontId="0" fillId="0" borderId="0" xfId="0"/>
    <xf numFmtId="0" fontId="18" fillId="0" borderId="4" xfId="0" applyFont="1" applyFill="1" applyBorder="1" applyAlignment="1" applyProtection="1">
      <alignment horizontal="center"/>
    </xf>
    <xf numFmtId="0" fontId="18" fillId="0" borderId="4" xfId="0" applyFont="1" applyFill="1" applyBorder="1" applyAlignment="1" applyProtection="1"/>
    <xf numFmtId="0" fontId="25" fillId="0" borderId="4" xfId="0" applyFont="1" applyFill="1" applyBorder="1" applyAlignment="1" applyProtection="1">
      <alignment horizontal="center"/>
    </xf>
    <xf numFmtId="0" fontId="16"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8" fillId="0" borderId="4" xfId="7" applyNumberFormat="1" applyFont="1" applyFill="1" applyBorder="1" applyProtection="1"/>
    <xf numFmtId="164" fontId="1" fillId="0" borderId="23" xfId="0" applyNumberFormat="1" applyFont="1" applyFill="1" applyBorder="1" applyProtection="1">
      <protection locked="0"/>
    </xf>
    <xf numFmtId="164" fontId="28" fillId="0" borderId="19" xfId="0" applyNumberFormat="1" applyFont="1" applyFill="1" applyBorder="1" applyAlignment="1" applyProtection="1">
      <protection locked="0"/>
    </xf>
    <xf numFmtId="0" fontId="25" fillId="5" borderId="15" xfId="0" applyFont="1" applyFill="1" applyBorder="1" applyAlignment="1">
      <alignment horizontal="center" wrapText="1"/>
    </xf>
    <xf numFmtId="0" fontId="1" fillId="0" borderId="0" xfId="0" applyFont="1" applyBorder="1" applyAlignment="1">
      <alignment horizontal="right"/>
    </xf>
    <xf numFmtId="164" fontId="18" fillId="0" borderId="18" xfId="0" applyNumberFormat="1" applyFont="1" applyFill="1" applyBorder="1" applyProtection="1"/>
    <xf numFmtId="0" fontId="18" fillId="6" borderId="31" xfId="0" applyFont="1" applyFill="1" applyBorder="1" applyAlignment="1" applyProtection="1"/>
    <xf numFmtId="0" fontId="28" fillId="6" borderId="31" xfId="0" applyFont="1" applyFill="1" applyBorder="1" applyProtection="1"/>
    <xf numFmtId="0" fontId="18" fillId="6" borderId="29" xfId="0" applyFont="1" applyFill="1" applyBorder="1" applyAlignment="1" applyProtection="1"/>
    <xf numFmtId="0" fontId="0" fillId="6" borderId="31" xfId="0" applyFill="1" applyBorder="1" applyProtection="1"/>
    <xf numFmtId="9" fontId="18" fillId="6" borderId="4" xfId="1" applyFont="1" applyFill="1" applyBorder="1" applyAlignment="1" applyProtection="1">
      <alignment horizontal="center" wrapText="1"/>
    </xf>
    <xf numFmtId="0" fontId="26"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8" fillId="0" borderId="28" xfId="0" applyNumberFormat="1" applyFont="1" applyFill="1" applyBorder="1" applyProtection="1"/>
    <xf numFmtId="0" fontId="1" fillId="0" borderId="4" xfId="0" applyFont="1" applyFill="1" applyBorder="1" applyAlignment="1">
      <alignment vertical="center" wrapText="1"/>
    </xf>
    <xf numFmtId="0" fontId="25" fillId="0" borderId="4" xfId="0" applyFont="1" applyFill="1" applyBorder="1" applyAlignment="1">
      <alignment vertical="center" wrapText="1"/>
    </xf>
    <xf numFmtId="0" fontId="16" fillId="0" borderId="21" xfId="0" applyFont="1" applyBorder="1" applyAlignment="1" applyProtection="1">
      <alignment vertical="center"/>
    </xf>
    <xf numFmtId="171" fontId="16" fillId="0" borderId="10" xfId="3" applyNumberFormat="1" applyFont="1" applyBorder="1" applyAlignment="1">
      <alignment horizontal="center"/>
    </xf>
    <xf numFmtId="0" fontId="29" fillId="0" borderId="0" xfId="0" applyFont="1" applyFill="1" applyAlignment="1">
      <alignment horizontal="left" vertical="center" indent="2"/>
    </xf>
    <xf numFmtId="3" fontId="29"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8" fillId="0" borderId="19" xfId="0" applyFont="1" applyFill="1" applyBorder="1" applyAlignment="1" applyProtection="1">
      <alignment horizontal="center"/>
      <protection locked="0"/>
    </xf>
    <xf numFmtId="0" fontId="28" fillId="0" borderId="0" xfId="0" applyFont="1"/>
    <xf numFmtId="0" fontId="28" fillId="0" borderId="0" xfId="0" applyFont="1" applyProtection="1"/>
    <xf numFmtId="0" fontId="39" fillId="0" borderId="0" xfId="0" applyFont="1"/>
    <xf numFmtId="164" fontId="28"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6" fillId="0" borderId="19" xfId="0" applyFont="1" applyFill="1" applyBorder="1" applyAlignment="1" applyProtection="1">
      <alignment wrapText="1"/>
      <protection locked="0"/>
    </xf>
    <xf numFmtId="0" fontId="16" fillId="2" borderId="3" xfId="0" applyFont="1" applyFill="1" applyBorder="1" applyAlignment="1" applyProtection="1">
      <alignment wrapText="1"/>
    </xf>
    <xf numFmtId="0" fontId="16" fillId="2" borderId="4" xfId="0" applyFont="1" applyFill="1" applyBorder="1" applyAlignment="1" applyProtection="1">
      <alignment wrapText="1"/>
    </xf>
    <xf numFmtId="0" fontId="25" fillId="2" borderId="22" xfId="0" applyFont="1" applyFill="1" applyBorder="1" applyAlignment="1" applyProtection="1">
      <alignment wrapText="1"/>
    </xf>
    <xf numFmtId="0" fontId="25"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6" fillId="0" borderId="4" xfId="0" applyFont="1" applyBorder="1" applyAlignment="1" applyProtection="1">
      <alignment horizontal="center"/>
    </xf>
    <xf numFmtId="9" fontId="28" fillId="0" borderId="0" xfId="1" applyFont="1" applyFill="1" applyBorder="1" applyAlignment="1" applyProtection="1">
      <alignment horizontal="center" wrapText="1"/>
    </xf>
    <xf numFmtId="0" fontId="0" fillId="0" borderId="0" xfId="0" applyAlignment="1">
      <alignment horizontal="center"/>
    </xf>
    <xf numFmtId="9" fontId="41" fillId="0" borderId="0" xfId="1" applyFont="1" applyFill="1" applyBorder="1" applyAlignment="1" applyProtection="1">
      <alignment horizontal="center" wrapText="1"/>
    </xf>
    <xf numFmtId="9" fontId="40" fillId="0" borderId="0" xfId="1" applyFont="1" applyAlignment="1">
      <alignment horizontal="center"/>
    </xf>
    <xf numFmtId="164" fontId="28" fillId="0" borderId="23" xfId="0" applyNumberFormat="1" applyFont="1" applyFill="1" applyBorder="1" applyAlignment="1" applyProtection="1">
      <alignment horizontal="right" wrapText="1"/>
      <protection locked="0"/>
    </xf>
    <xf numFmtId="164" fontId="28" fillId="0" borderId="38" xfId="0" applyNumberFormat="1" applyFont="1" applyFill="1" applyBorder="1" applyAlignment="1" applyProtection="1">
      <alignment horizontal="right" wrapText="1"/>
      <protection locked="0"/>
    </xf>
    <xf numFmtId="164" fontId="28" fillId="0" borderId="36" xfId="0" applyNumberFormat="1" applyFont="1" applyFill="1" applyBorder="1" applyAlignment="1" applyProtection="1">
      <alignment horizontal="right" wrapText="1"/>
      <protection locked="0"/>
    </xf>
    <xf numFmtId="164" fontId="28" fillId="0" borderId="39" xfId="0" applyNumberFormat="1" applyFont="1" applyFill="1" applyBorder="1" applyAlignment="1" applyProtection="1">
      <alignment horizontal="right" wrapText="1"/>
      <protection locked="0"/>
    </xf>
    <xf numFmtId="0" fontId="42" fillId="0" borderId="0" xfId="0" applyFont="1"/>
    <xf numFmtId="0" fontId="29"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168" fontId="1" fillId="0" borderId="27" xfId="0" applyNumberFormat="1" applyFont="1" applyBorder="1" applyAlignment="1" applyProtection="1">
      <alignment horizontal="left" vertical="center"/>
      <protection locked="0"/>
    </xf>
    <xf numFmtId="0" fontId="1" fillId="0" borderId="27" xfId="0" applyFont="1" applyBorder="1" applyAlignment="1" applyProtection="1">
      <alignment vertical="center"/>
      <protection locked="0"/>
    </xf>
    <xf numFmtId="0" fontId="22" fillId="0" borderId="27" xfId="4" applyBorder="1" applyAlignment="1" applyProtection="1">
      <alignment vertical="center"/>
      <protection locked="0"/>
    </xf>
    <xf numFmtId="9" fontId="1" fillId="0" borderId="19" xfId="1" applyFont="1" applyFill="1" applyBorder="1" applyProtection="1">
      <protection locked="0"/>
    </xf>
    <xf numFmtId="0" fontId="26" fillId="0" borderId="22"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6"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6" fillId="0" borderId="4"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5" xfId="0" applyFont="1" applyFill="1" applyBorder="1" applyAlignment="1" applyProtection="1">
      <alignment horizontal="left" vertical="center" wrapText="1"/>
    </xf>
    <xf numFmtId="0" fontId="18" fillId="2" borderId="16" xfId="0" applyFont="1" applyFill="1" applyBorder="1" applyAlignment="1" applyProtection="1">
      <alignment horizontal="left" vertical="center" wrapText="1"/>
    </xf>
    <xf numFmtId="0" fontId="25" fillId="0" borderId="21" xfId="0" applyFont="1" applyFill="1" applyBorder="1" applyAlignment="1" applyProtection="1">
      <alignment horizontal="center"/>
    </xf>
    <xf numFmtId="0" fontId="25" fillId="0" borderId="5" xfId="0" applyFont="1" applyFill="1" applyBorder="1" applyAlignment="1" applyProtection="1">
      <alignment horizontal="center"/>
    </xf>
    <xf numFmtId="0" fontId="25" fillId="0" borderId="16" xfId="0" applyFont="1" applyFill="1" applyBorder="1" applyAlignment="1" applyProtection="1">
      <alignment horizontal="center"/>
    </xf>
    <xf numFmtId="0" fontId="18" fillId="0" borderId="5" xfId="0" applyFont="1" applyFill="1" applyBorder="1" applyAlignment="1" applyProtection="1">
      <alignment horizontal="center"/>
    </xf>
    <xf numFmtId="0" fontId="18" fillId="2" borderId="4" xfId="0" applyFont="1" applyFill="1" applyBorder="1" applyAlignment="1" applyProtection="1">
      <alignment horizontal="left" vertical="center" wrapText="1"/>
    </xf>
    <xf numFmtId="0" fontId="18" fillId="0" borderId="21" xfId="0" applyFont="1" applyFill="1" applyBorder="1" applyAlignment="1" applyProtection="1">
      <alignment horizontal="center"/>
    </xf>
    <xf numFmtId="0" fontId="18" fillId="0" borderId="16" xfId="0" applyFont="1" applyFill="1" applyBorder="1" applyAlignment="1" applyProtection="1">
      <alignment horizontal="center"/>
    </xf>
    <xf numFmtId="0" fontId="18" fillId="0" borderId="21" xfId="0" applyFont="1" applyFill="1" applyBorder="1" applyAlignment="1" applyProtection="1">
      <alignment horizontal="left"/>
    </xf>
    <xf numFmtId="0" fontId="18" fillId="0" borderId="5" xfId="0" applyFont="1" applyFill="1" applyBorder="1" applyAlignment="1" applyProtection="1">
      <alignment horizontal="left"/>
    </xf>
    <xf numFmtId="0" fontId="18" fillId="0" borderId="16" xfId="0" applyFont="1" applyFill="1" applyBorder="1" applyAlignment="1" applyProtection="1">
      <alignment horizontal="left"/>
    </xf>
    <xf numFmtId="0" fontId="18" fillId="0" borderId="4" xfId="0" applyFont="1" applyFill="1" applyBorder="1" applyAlignment="1" applyProtection="1">
      <alignment horizontal="left" wrapText="1"/>
    </xf>
    <xf numFmtId="0" fontId="18" fillId="0" borderId="4" xfId="0" applyFont="1" applyFill="1" applyBorder="1" applyAlignment="1" applyProtection="1">
      <alignment horizontal="left"/>
    </xf>
    <xf numFmtId="0" fontId="0" fillId="0" borderId="0" xfId="0"/>
    <xf numFmtId="0" fontId="18" fillId="0" borderId="4" xfId="0" applyFont="1" applyFill="1" applyBorder="1" applyAlignment="1" applyProtection="1">
      <alignment horizontal="center"/>
    </xf>
    <xf numFmtId="0" fontId="18" fillId="0" borderId="21"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6" fillId="0" borderId="0" xfId="0" applyFont="1" applyBorder="1" applyAlignment="1" applyProtection="1">
      <alignment horizontal="center"/>
    </xf>
    <xf numFmtId="0" fontId="18" fillId="0" borderId="4" xfId="0" applyFont="1" applyFill="1" applyBorder="1" applyAlignment="1" applyProtection="1"/>
    <xf numFmtId="0" fontId="18" fillId="0" borderId="21" xfId="0" applyFont="1" applyFill="1" applyBorder="1" applyAlignment="1" applyProtection="1"/>
    <xf numFmtId="0" fontId="18" fillId="0" borderId="4" xfId="0" applyFont="1" applyFill="1" applyBorder="1" applyAlignment="1" applyProtection="1">
      <alignment horizontal="center" wrapText="1"/>
    </xf>
    <xf numFmtId="0" fontId="18" fillId="0" borderId="22" xfId="0" applyFont="1" applyFill="1" applyBorder="1" applyAlignment="1" applyProtection="1">
      <alignment horizontal="center" wrapText="1"/>
    </xf>
    <xf numFmtId="0" fontId="25" fillId="0" borderId="4" xfId="0" applyFont="1" applyBorder="1" applyAlignment="1" applyProtection="1">
      <alignment horizontal="center" wrapText="1"/>
    </xf>
    <xf numFmtId="0" fontId="18" fillId="2" borderId="4" xfId="0" applyFont="1" applyFill="1" applyBorder="1" applyAlignment="1" applyProtection="1">
      <alignment horizontal="left" wrapText="1"/>
    </xf>
    <xf numFmtId="0" fontId="25" fillId="0" borderId="4" xfId="0" applyFont="1" applyFill="1" applyBorder="1" applyAlignment="1" applyProtection="1">
      <alignment horizontal="center"/>
    </xf>
    <xf numFmtId="0" fontId="27" fillId="0" borderId="0" xfId="4" applyFont="1" applyBorder="1" applyAlignment="1" applyProtection="1">
      <alignment horizontal="left"/>
    </xf>
    <xf numFmtId="0" fontId="18" fillId="0" borderId="4" xfId="0" applyFont="1" applyFill="1" applyBorder="1" applyAlignment="1" applyProtection="1">
      <alignment horizontal="right"/>
    </xf>
    <xf numFmtId="0" fontId="16" fillId="0" borderId="0" xfId="0" applyFont="1" applyFill="1" applyBorder="1" applyAlignment="1" applyProtection="1">
      <alignment horizontal="center"/>
    </xf>
    <xf numFmtId="14" fontId="18" fillId="0" borderId="21" xfId="0" applyNumberFormat="1" applyFont="1" applyFill="1" applyBorder="1" applyAlignment="1" applyProtection="1">
      <alignment horizontal="center"/>
    </xf>
    <xf numFmtId="14" fontId="18" fillId="0" borderId="5" xfId="0" applyNumberFormat="1" applyFont="1" applyFill="1" applyBorder="1" applyAlignment="1" applyProtection="1">
      <alignment horizontal="center"/>
    </xf>
    <xf numFmtId="14" fontId="18" fillId="0" borderId="16" xfId="0" applyNumberFormat="1" applyFont="1" applyFill="1" applyBorder="1" applyAlignment="1" applyProtection="1">
      <alignment horizontal="center"/>
    </xf>
    <xf numFmtId="0" fontId="25" fillId="0" borderId="4" xfId="0" applyFont="1" applyBorder="1" applyAlignment="1" applyProtection="1">
      <alignment horizontal="center"/>
    </xf>
    <xf numFmtId="0" fontId="18" fillId="2" borderId="4" xfId="0" applyFont="1" applyFill="1" applyBorder="1" applyAlignment="1" applyProtection="1">
      <alignment horizontal="left"/>
    </xf>
    <xf numFmtId="0" fontId="25" fillId="5" borderId="11" xfId="0" applyFont="1" applyFill="1" applyBorder="1" applyAlignment="1">
      <alignment horizontal="center"/>
    </xf>
    <xf numFmtId="0" fontId="25" fillId="5" borderId="15" xfId="0" applyFont="1" applyFill="1" applyBorder="1" applyAlignment="1">
      <alignment horizontal="center"/>
    </xf>
    <xf numFmtId="0" fontId="34" fillId="0" borderId="13" xfId="5" applyFont="1" applyBorder="1" applyAlignment="1">
      <alignment horizontal="center"/>
    </xf>
    <xf numFmtId="0" fontId="18"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DELRIO@KERNBHRS.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G22" sqref="G22"/>
    </sheetView>
  </sheetViews>
  <sheetFormatPr defaultColWidth="9.140625"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B1:T16"/>
  <sheetViews>
    <sheetView showGridLines="0" zoomScale="132" zoomScaleNormal="132" workbookViewId="0"/>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47" t="s">
        <v>1</v>
      </c>
      <c r="C7" s="447"/>
      <c r="D7" s="9" t="str">
        <f>IF(ISBLANK('1. Information'!D8),"",'1. Information'!D8)</f>
        <v>Kern</v>
      </c>
      <c r="F7" s="94" t="s">
        <v>2</v>
      </c>
      <c r="G7" s="109">
        <f>IF(ISBLANK('1. Information'!D7),"",'1. Information'!D7)</f>
        <v>43457</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305</v>
      </c>
      <c r="E12" s="342" t="s">
        <v>28</v>
      </c>
      <c r="F12" s="458" t="s">
        <v>30</v>
      </c>
      <c r="G12" s="458"/>
      <c r="H12" s="458"/>
      <c r="I12" s="458"/>
      <c r="J12" s="331"/>
      <c r="R12" s="26"/>
      <c r="S12" s="26"/>
      <c r="T12" s="26"/>
    </row>
    <row r="13" spans="2:20" ht="80.25" customHeight="1" x14ac:dyDescent="0.25">
      <c r="B13" s="76" t="s">
        <v>134</v>
      </c>
      <c r="C13" s="78" t="s">
        <v>195</v>
      </c>
      <c r="D13" s="21" t="s">
        <v>130</v>
      </c>
      <c r="E13" s="30" t="s">
        <v>304</v>
      </c>
      <c r="F13" s="65" t="s">
        <v>5</v>
      </c>
      <c r="G13" s="64" t="s">
        <v>6</v>
      </c>
      <c r="H13" s="64" t="s">
        <v>31</v>
      </c>
      <c r="I13" s="64" t="s">
        <v>15</v>
      </c>
      <c r="J13" s="306" t="s">
        <v>281</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B1:G112"/>
  <sheetViews>
    <sheetView showGridLines="0" zoomScale="70" zoomScaleNormal="70" workbookViewId="0">
      <selection activeCell="F28" sqref="F27:F28"/>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7" t="s">
        <v>1</v>
      </c>
      <c r="C7" s="447"/>
      <c r="D7" s="9" t="str">
        <f>IF(ISBLANK('1. Information'!D8),"",'1. Information'!D8)</f>
        <v>Kern</v>
      </c>
      <c r="E7" s="3"/>
      <c r="F7" s="97" t="s">
        <v>178</v>
      </c>
      <c r="G7" s="109">
        <f>IF(ISBLANK('1. Information'!D7),"",'1. Information'!D7)</f>
        <v>43457</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15</v>
      </c>
      <c r="D13" s="149" t="s">
        <v>35</v>
      </c>
      <c r="E13" s="337" t="s">
        <v>294</v>
      </c>
      <c r="F13" s="336">
        <v>1609537.45</v>
      </c>
      <c r="G13" s="364" t="s">
        <v>358</v>
      </c>
    </row>
    <row r="14" spans="2:7" ht="30" x14ac:dyDescent="0.2">
      <c r="B14" s="101">
        <v>2</v>
      </c>
      <c r="C14" s="132">
        <f t="shared" si="0"/>
        <v>15</v>
      </c>
      <c r="D14" s="149" t="s">
        <v>34</v>
      </c>
      <c r="E14" s="133" t="s">
        <v>294</v>
      </c>
      <c r="F14" s="150">
        <v>3468042.6</v>
      </c>
      <c r="G14" s="364" t="s">
        <v>359</v>
      </c>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289</v>
      </c>
      <c r="E48" s="337"/>
      <c r="F48" s="150"/>
      <c r="G48" s="364"/>
    </row>
    <row r="49" spans="2:7" x14ac:dyDescent="0.2">
      <c r="B49" s="101">
        <v>2</v>
      </c>
      <c r="C49" s="132" t="str">
        <f t="shared" si="1"/>
        <v/>
      </c>
      <c r="D49" s="335" t="s">
        <v>289</v>
      </c>
      <c r="E49" s="133"/>
      <c r="F49" s="150"/>
      <c r="G49" s="364"/>
    </row>
    <row r="50" spans="2:7" x14ac:dyDescent="0.2">
      <c r="B50" s="101">
        <v>3</v>
      </c>
      <c r="C50" s="132" t="str">
        <f t="shared" si="1"/>
        <v/>
      </c>
      <c r="D50" s="335" t="s">
        <v>289</v>
      </c>
      <c r="E50" s="133"/>
      <c r="F50" s="150"/>
      <c r="G50" s="151"/>
    </row>
    <row r="51" spans="2:7" x14ac:dyDescent="0.2">
      <c r="B51" s="254">
        <v>4</v>
      </c>
      <c r="C51" s="132" t="str">
        <f t="shared" si="1"/>
        <v/>
      </c>
      <c r="D51" s="335" t="s">
        <v>289</v>
      </c>
      <c r="E51" s="133"/>
      <c r="F51" s="150"/>
      <c r="G51" s="151"/>
    </row>
    <row r="52" spans="2:7" x14ac:dyDescent="0.2">
      <c r="B52" s="254">
        <v>5</v>
      </c>
      <c r="C52" s="132" t="str">
        <f t="shared" si="1"/>
        <v/>
      </c>
      <c r="D52" s="335" t="s">
        <v>289</v>
      </c>
      <c r="E52" s="133"/>
      <c r="F52" s="150"/>
      <c r="G52" s="151"/>
    </row>
    <row r="53" spans="2:7" x14ac:dyDescent="0.2">
      <c r="B53" s="254">
        <v>6</v>
      </c>
      <c r="C53" s="132" t="str">
        <f t="shared" si="1"/>
        <v/>
      </c>
      <c r="D53" s="335" t="s">
        <v>289</v>
      </c>
      <c r="E53" s="133"/>
      <c r="F53" s="150"/>
      <c r="G53" s="151"/>
    </row>
    <row r="54" spans="2:7" x14ac:dyDescent="0.2">
      <c r="B54" s="254">
        <v>7</v>
      </c>
      <c r="C54" s="132" t="str">
        <f t="shared" si="1"/>
        <v/>
      </c>
      <c r="D54" s="335" t="s">
        <v>289</v>
      </c>
      <c r="E54" s="133"/>
      <c r="F54" s="150"/>
      <c r="G54" s="151"/>
    </row>
    <row r="55" spans="2:7" x14ac:dyDescent="0.2">
      <c r="B55" s="254">
        <v>8</v>
      </c>
      <c r="C55" s="132" t="str">
        <f t="shared" si="1"/>
        <v/>
      </c>
      <c r="D55" s="335" t="s">
        <v>289</v>
      </c>
      <c r="E55" s="133"/>
      <c r="F55" s="150"/>
      <c r="G55" s="151"/>
    </row>
    <row r="56" spans="2:7" x14ac:dyDescent="0.2">
      <c r="B56" s="254">
        <v>9</v>
      </c>
      <c r="C56" s="132" t="str">
        <f t="shared" si="1"/>
        <v/>
      </c>
      <c r="D56" s="335" t="s">
        <v>289</v>
      </c>
      <c r="E56" s="133"/>
      <c r="F56" s="150"/>
      <c r="G56" s="151"/>
    </row>
    <row r="57" spans="2:7" x14ac:dyDescent="0.2">
      <c r="B57" s="254">
        <v>10</v>
      </c>
      <c r="C57" s="132" t="str">
        <f t="shared" si="1"/>
        <v/>
      </c>
      <c r="D57" s="335" t="s">
        <v>289</v>
      </c>
      <c r="E57" s="133"/>
      <c r="F57" s="150"/>
      <c r="G57" s="151"/>
    </row>
    <row r="58" spans="2:7" x14ac:dyDescent="0.2">
      <c r="B58" s="254">
        <v>11</v>
      </c>
      <c r="C58" s="132" t="str">
        <f t="shared" si="1"/>
        <v/>
      </c>
      <c r="D58" s="335" t="s">
        <v>289</v>
      </c>
      <c r="E58" s="133"/>
      <c r="F58" s="150"/>
      <c r="G58" s="151"/>
    </row>
    <row r="59" spans="2:7" x14ac:dyDescent="0.2">
      <c r="B59" s="254">
        <v>12</v>
      </c>
      <c r="C59" s="132" t="str">
        <f t="shared" si="1"/>
        <v/>
      </c>
      <c r="D59" s="335" t="s">
        <v>289</v>
      </c>
      <c r="E59" s="133"/>
      <c r="F59" s="150"/>
      <c r="G59" s="151"/>
    </row>
    <row r="60" spans="2:7" x14ac:dyDescent="0.2">
      <c r="B60" s="254">
        <v>13</v>
      </c>
      <c r="C60" s="132" t="str">
        <f t="shared" si="1"/>
        <v/>
      </c>
      <c r="D60" s="335" t="s">
        <v>289</v>
      </c>
      <c r="E60" s="133"/>
      <c r="F60" s="150"/>
      <c r="G60" s="151"/>
    </row>
    <row r="61" spans="2:7" x14ac:dyDescent="0.2">
      <c r="B61" s="254">
        <v>14</v>
      </c>
      <c r="C61" s="132" t="str">
        <f t="shared" si="1"/>
        <v/>
      </c>
      <c r="D61" s="335" t="s">
        <v>289</v>
      </c>
      <c r="E61" s="133"/>
      <c r="F61" s="150"/>
      <c r="G61" s="151"/>
    </row>
    <row r="62" spans="2:7" x14ac:dyDescent="0.2">
      <c r="B62" s="254">
        <v>15</v>
      </c>
      <c r="C62" s="132" t="str">
        <f t="shared" si="1"/>
        <v/>
      </c>
      <c r="D62" s="335" t="s">
        <v>289</v>
      </c>
      <c r="E62" s="133"/>
      <c r="F62" s="150"/>
      <c r="G62" s="151"/>
    </row>
    <row r="63" spans="2:7" x14ac:dyDescent="0.2">
      <c r="B63" s="254">
        <v>16</v>
      </c>
      <c r="C63" s="132" t="str">
        <f t="shared" si="1"/>
        <v/>
      </c>
      <c r="D63" s="335" t="s">
        <v>289</v>
      </c>
      <c r="E63" s="133"/>
      <c r="F63" s="150"/>
      <c r="G63" s="151"/>
    </row>
    <row r="64" spans="2:7" x14ac:dyDescent="0.2">
      <c r="B64" s="254">
        <v>17</v>
      </c>
      <c r="C64" s="132" t="str">
        <f t="shared" si="1"/>
        <v/>
      </c>
      <c r="D64" s="335" t="s">
        <v>289</v>
      </c>
      <c r="E64" s="133"/>
      <c r="F64" s="150"/>
      <c r="G64" s="151"/>
    </row>
    <row r="65" spans="2:7" x14ac:dyDescent="0.2">
      <c r="B65" s="254">
        <v>18</v>
      </c>
      <c r="C65" s="132" t="str">
        <f t="shared" si="1"/>
        <v/>
      </c>
      <c r="D65" s="335" t="s">
        <v>289</v>
      </c>
      <c r="E65" s="133"/>
      <c r="F65" s="150"/>
      <c r="G65" s="151"/>
    </row>
    <row r="66" spans="2:7" x14ac:dyDescent="0.2">
      <c r="B66" s="254">
        <v>19</v>
      </c>
      <c r="C66" s="132" t="str">
        <f t="shared" si="1"/>
        <v/>
      </c>
      <c r="D66" s="335" t="s">
        <v>289</v>
      </c>
      <c r="E66" s="133"/>
      <c r="F66" s="150"/>
      <c r="G66" s="151"/>
    </row>
    <row r="67" spans="2:7" x14ac:dyDescent="0.2">
      <c r="B67" s="254">
        <v>20</v>
      </c>
      <c r="C67" s="132" t="str">
        <f t="shared" si="1"/>
        <v/>
      </c>
      <c r="D67" s="335" t="s">
        <v>289</v>
      </c>
      <c r="E67" s="133"/>
      <c r="F67" s="150"/>
      <c r="G67" s="151"/>
    </row>
    <row r="68" spans="2:7" x14ac:dyDescent="0.2">
      <c r="B68" s="254">
        <v>21</v>
      </c>
      <c r="C68" s="132" t="str">
        <f t="shared" si="1"/>
        <v/>
      </c>
      <c r="D68" s="335" t="s">
        <v>289</v>
      </c>
      <c r="E68" s="133"/>
      <c r="F68" s="150"/>
      <c r="G68" s="151"/>
    </row>
    <row r="69" spans="2:7" x14ac:dyDescent="0.2">
      <c r="B69" s="254">
        <v>22</v>
      </c>
      <c r="C69" s="132" t="str">
        <f t="shared" si="1"/>
        <v/>
      </c>
      <c r="D69" s="335" t="s">
        <v>289</v>
      </c>
      <c r="E69" s="133"/>
      <c r="F69" s="150"/>
      <c r="G69" s="151"/>
    </row>
    <row r="70" spans="2:7" x14ac:dyDescent="0.2">
      <c r="B70" s="254">
        <v>23</v>
      </c>
      <c r="C70" s="132" t="str">
        <f t="shared" si="1"/>
        <v/>
      </c>
      <c r="D70" s="335" t="s">
        <v>289</v>
      </c>
      <c r="E70" s="133"/>
      <c r="F70" s="150"/>
      <c r="G70" s="151"/>
    </row>
    <row r="71" spans="2:7" x14ac:dyDescent="0.2">
      <c r="B71" s="254">
        <v>24</v>
      </c>
      <c r="C71" s="132" t="str">
        <f t="shared" si="1"/>
        <v/>
      </c>
      <c r="D71" s="335" t="s">
        <v>289</v>
      </c>
      <c r="E71" s="133"/>
      <c r="F71" s="150"/>
      <c r="G71" s="151"/>
    </row>
    <row r="72" spans="2:7" x14ac:dyDescent="0.2">
      <c r="B72" s="254">
        <v>25</v>
      </c>
      <c r="C72" s="132" t="str">
        <f t="shared" si="1"/>
        <v/>
      </c>
      <c r="D72" s="335" t="s">
        <v>289</v>
      </c>
      <c r="E72" s="133"/>
      <c r="F72" s="150"/>
      <c r="G72" s="151"/>
    </row>
    <row r="73" spans="2:7" x14ac:dyDescent="0.2">
      <c r="B73" s="254">
        <v>26</v>
      </c>
      <c r="C73" s="132" t="str">
        <f t="shared" si="1"/>
        <v/>
      </c>
      <c r="D73" s="335" t="s">
        <v>289</v>
      </c>
      <c r="E73" s="133"/>
      <c r="F73" s="150"/>
      <c r="G73" s="151"/>
    </row>
    <row r="74" spans="2:7" x14ac:dyDescent="0.2">
      <c r="B74" s="254">
        <v>27</v>
      </c>
      <c r="C74" s="132" t="str">
        <f t="shared" si="1"/>
        <v/>
      </c>
      <c r="D74" s="335" t="s">
        <v>289</v>
      </c>
      <c r="E74" s="133"/>
      <c r="F74" s="150"/>
      <c r="G74" s="151"/>
    </row>
    <row r="75" spans="2:7" x14ac:dyDescent="0.2">
      <c r="B75" s="254">
        <v>28</v>
      </c>
      <c r="C75" s="132" t="str">
        <f t="shared" si="1"/>
        <v/>
      </c>
      <c r="D75" s="335" t="s">
        <v>289</v>
      </c>
      <c r="E75" s="133"/>
      <c r="F75" s="150"/>
      <c r="G75" s="151"/>
    </row>
    <row r="76" spans="2:7" x14ac:dyDescent="0.2">
      <c r="B76" s="254">
        <v>29</v>
      </c>
      <c r="C76" s="132" t="str">
        <f t="shared" si="1"/>
        <v/>
      </c>
      <c r="D76" s="335" t="s">
        <v>289</v>
      </c>
      <c r="E76" s="133"/>
      <c r="F76" s="150"/>
      <c r="G76" s="151"/>
    </row>
    <row r="77" spans="2:7" x14ac:dyDescent="0.2">
      <c r="B77" s="254">
        <v>30</v>
      </c>
      <c r="C77" s="132" t="str">
        <f t="shared" si="1"/>
        <v/>
      </c>
      <c r="D77" s="335" t="s">
        <v>289</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zoomScale="85" zoomScaleNormal="85" workbookViewId="0">
      <selection activeCell="H18" sqref="H18"/>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7" t="s">
        <v>1</v>
      </c>
      <c r="C7" s="447"/>
      <c r="D7" s="9" t="str">
        <f>IF(ISBLANK('1. Information'!D8),"",'1. Information'!D8)</f>
        <v>Kern</v>
      </c>
      <c r="F7" s="94" t="s">
        <v>2</v>
      </c>
      <c r="G7" s="38">
        <f>IF(ISBLANK('1. Information'!D7),"",'1. Information'!D7)</f>
        <v>43457</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1"/>
    </row>
    <row r="7" spans="1:28" ht="15.75" x14ac:dyDescent="0.25">
      <c r="B7" s="247"/>
      <c r="C7" s="345" t="s">
        <v>277</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302</v>
      </c>
      <c r="L1" s="369"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295</v>
      </c>
      <c r="L2" s="255"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294</v>
      </c>
      <c r="L3" s="255"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298</v>
      </c>
      <c r="M5" s="165" t="s">
        <v>117</v>
      </c>
      <c r="N5" s="165"/>
      <c r="O5" s="166"/>
    </row>
    <row r="6" spans="1:15" x14ac:dyDescent="0.2">
      <c r="A6" s="163" t="s">
        <v>46</v>
      </c>
      <c r="B6" s="164">
        <v>4</v>
      </c>
      <c r="C6" s="164"/>
      <c r="D6" s="165"/>
      <c r="E6" s="165"/>
      <c r="F6" s="165" t="s">
        <v>147</v>
      </c>
      <c r="G6" s="165"/>
      <c r="H6" s="165" t="s">
        <v>109</v>
      </c>
      <c r="I6" s="165"/>
      <c r="J6" s="165" t="s">
        <v>38</v>
      </c>
      <c r="K6" s="165"/>
      <c r="L6" s="255" t="s">
        <v>297</v>
      </c>
      <c r="M6" s="165" t="s">
        <v>118</v>
      </c>
      <c r="N6" s="165"/>
      <c r="O6" s="166"/>
    </row>
    <row r="7" spans="1:15" x14ac:dyDescent="0.2">
      <c r="A7" s="163" t="s">
        <v>47</v>
      </c>
      <c r="B7" s="164">
        <v>5</v>
      </c>
      <c r="C7" s="164"/>
      <c r="D7" s="165"/>
      <c r="E7" s="165"/>
      <c r="F7" s="165" t="s">
        <v>132</v>
      </c>
      <c r="G7" s="165"/>
      <c r="H7" s="165"/>
      <c r="I7" s="165"/>
      <c r="J7" s="165" t="s">
        <v>40</v>
      </c>
      <c r="K7" s="165"/>
      <c r="L7" s="255" t="s">
        <v>296</v>
      </c>
      <c r="M7" s="165" t="s">
        <v>15</v>
      </c>
      <c r="N7" s="165"/>
      <c r="O7" s="166"/>
    </row>
    <row r="8" spans="1:15" x14ac:dyDescent="0.2">
      <c r="A8" s="163" t="s">
        <v>48</v>
      </c>
      <c r="B8" s="164">
        <v>6</v>
      </c>
      <c r="C8" s="164"/>
      <c r="D8" s="165"/>
      <c r="E8" s="165"/>
      <c r="F8" s="165" t="s">
        <v>148</v>
      </c>
      <c r="G8" s="165"/>
      <c r="H8" s="165"/>
      <c r="I8" s="165"/>
      <c r="J8" s="165" t="s">
        <v>119</v>
      </c>
      <c r="K8" s="165"/>
      <c r="L8" s="255" t="s">
        <v>295</v>
      </c>
      <c r="M8" s="165"/>
      <c r="N8" s="165"/>
      <c r="O8" s="166"/>
    </row>
    <row r="9" spans="1:15" x14ac:dyDescent="0.2">
      <c r="A9" s="163" t="s">
        <v>49</v>
      </c>
      <c r="B9" s="164">
        <v>7</v>
      </c>
      <c r="C9" s="164"/>
      <c r="D9" s="165"/>
      <c r="E9" s="165"/>
      <c r="F9" s="165" t="s">
        <v>230</v>
      </c>
      <c r="G9" s="165"/>
      <c r="H9" s="165"/>
      <c r="I9" s="165"/>
      <c r="J9" s="165" t="s">
        <v>41</v>
      </c>
      <c r="K9" s="165"/>
      <c r="L9" s="255" t="s">
        <v>294</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312</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5" t="s">
        <v>264</v>
      </c>
      <c r="B73" s="386">
        <v>113179</v>
      </c>
      <c r="C73" s="214">
        <v>114622</v>
      </c>
      <c r="D73" s="206">
        <v>1.3</v>
      </c>
      <c r="E73" s="213"/>
    </row>
    <row r="74" spans="1:6" x14ac:dyDescent="0.2">
      <c r="A74" s="385" t="s">
        <v>265</v>
      </c>
      <c r="B74" s="386">
        <v>176666</v>
      </c>
      <c r="C74" s="214">
        <v>177362</v>
      </c>
      <c r="D74" s="206">
        <v>0.4</v>
      </c>
      <c r="E74" s="213"/>
    </row>
    <row r="75" spans="1:6" x14ac:dyDescent="0.2">
      <c r="A75" s="385" t="s">
        <v>266</v>
      </c>
      <c r="B75" s="386">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election activeCell="C14" sqref="C14"/>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28" t="s">
        <v>283</v>
      </c>
      <c r="C7" s="426"/>
      <c r="F7" s="224"/>
    </row>
    <row r="8" spans="1:7" ht="55.5" customHeight="1" x14ac:dyDescent="0.2">
      <c r="B8" s="429" t="s">
        <v>284</v>
      </c>
      <c r="C8" s="430"/>
      <c r="F8" s="222"/>
      <c r="G8" s="224"/>
    </row>
    <row r="9" spans="1:7" ht="39.950000000000003" customHeight="1" x14ac:dyDescent="0.2">
      <c r="B9" s="429" t="s">
        <v>282</v>
      </c>
      <c r="C9" s="430"/>
      <c r="E9" s="222"/>
      <c r="F9" s="223"/>
    </row>
    <row r="10" spans="1:7" ht="39.950000000000003" customHeight="1" x14ac:dyDescent="0.2">
      <c r="B10" s="430" t="s">
        <v>267</v>
      </c>
      <c r="C10" s="430"/>
      <c r="D10" s="221"/>
    </row>
    <row r="12" spans="1:7" ht="29.25" customHeight="1" x14ac:dyDescent="0.2">
      <c r="B12" s="426" t="s">
        <v>269</v>
      </c>
      <c r="C12" s="427" t="s">
        <v>275</v>
      </c>
    </row>
    <row r="13" spans="1:7" ht="18" customHeight="1" x14ac:dyDescent="0.2">
      <c r="B13" s="426"/>
      <c r="C13" s="426"/>
    </row>
    <row r="14" spans="1:7" ht="60.75" customHeight="1" x14ac:dyDescent="0.2">
      <c r="B14" s="423" t="s">
        <v>270</v>
      </c>
      <c r="C14" s="381" t="s">
        <v>316</v>
      </c>
    </row>
    <row r="15" spans="1:7" ht="68.25" customHeight="1" x14ac:dyDescent="0.2">
      <c r="B15" s="424"/>
      <c r="C15" s="382" t="s">
        <v>309</v>
      </c>
    </row>
    <row r="16" spans="1:7" ht="66" customHeight="1" x14ac:dyDescent="0.2">
      <c r="B16" s="425"/>
      <c r="C16" s="381" t="s">
        <v>310</v>
      </c>
    </row>
    <row r="17" spans="2:3" ht="53.25" customHeight="1" x14ac:dyDescent="0.2">
      <c r="B17" s="377" t="s">
        <v>271</v>
      </c>
      <c r="C17" s="377" t="s">
        <v>268</v>
      </c>
    </row>
    <row r="18" spans="2:3" ht="54" customHeight="1" x14ac:dyDescent="0.2">
      <c r="B18" s="377" t="s">
        <v>272</v>
      </c>
      <c r="C18" s="378"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E17"/>
  <sheetViews>
    <sheetView showGridLines="0" zoomScale="80" zoomScaleNormal="80" workbookViewId="0">
      <selection activeCell="E17" sqref="E17"/>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43457</v>
      </c>
    </row>
    <row r="8" spans="1:5" ht="34.5" customHeight="1" x14ac:dyDescent="0.2">
      <c r="A8" s="99"/>
      <c r="B8" s="130">
        <v>2</v>
      </c>
      <c r="C8" s="102" t="s">
        <v>1</v>
      </c>
      <c r="D8" s="365" t="s">
        <v>57</v>
      </c>
    </row>
    <row r="9" spans="1:5" ht="34.5" customHeight="1" x14ac:dyDescent="0.2">
      <c r="A9" s="99"/>
      <c r="B9" s="130">
        <v>3</v>
      </c>
      <c r="C9" s="103" t="s">
        <v>125</v>
      </c>
      <c r="D9" s="104">
        <f>IF(ISBLANK(D8),"",VLOOKUP(D8,Info_County_Code,2))</f>
        <v>15</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419" t="s">
        <v>324</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325</v>
      </c>
    </row>
    <row r="15" spans="1:5" ht="34.5" customHeight="1" x14ac:dyDescent="0.2">
      <c r="A15" s="99"/>
      <c r="B15" s="130">
        <v>9</v>
      </c>
      <c r="C15" s="383" t="s">
        <v>193</v>
      </c>
      <c r="D15" s="420" t="s">
        <v>326</v>
      </c>
    </row>
    <row r="16" spans="1:5" ht="34.5" customHeight="1" x14ac:dyDescent="0.2">
      <c r="A16" s="99"/>
      <c r="B16" s="130">
        <v>10</v>
      </c>
      <c r="C16" s="383" t="s">
        <v>211</v>
      </c>
      <c r="D16" s="421" t="s">
        <v>327</v>
      </c>
    </row>
    <row r="17" spans="1:4" ht="34.5" customHeight="1" x14ac:dyDescent="0.2">
      <c r="A17" s="99"/>
      <c r="B17" s="130">
        <v>11</v>
      </c>
      <c r="C17" s="102" t="s">
        <v>194</v>
      </c>
      <c r="D17" s="244">
        <v>6618686635</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paperSize="5" scale="91" orientation="landscape"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2:N41"/>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D17" sqref="D17"/>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278</v>
      </c>
      <c r="C5" s="40"/>
      <c r="D5" s="40"/>
      <c r="E5" s="40"/>
      <c r="F5" s="40"/>
      <c r="G5" s="40"/>
      <c r="H5" s="40"/>
    </row>
    <row r="6" spans="2:14" x14ac:dyDescent="0.25">
      <c r="C6" s="40"/>
      <c r="D6" s="40"/>
      <c r="E6" s="40"/>
      <c r="F6" s="40"/>
      <c r="G6" s="40"/>
      <c r="H6" s="40"/>
    </row>
    <row r="7" spans="2:14" x14ac:dyDescent="0.25">
      <c r="B7" s="361" t="s">
        <v>1</v>
      </c>
      <c r="C7" s="259" t="str">
        <f>IF(ISBLANK('1. Information'!D8),"",'1. Information'!D8)</f>
        <v>Kern</v>
      </c>
      <c r="F7" s="360" t="s">
        <v>2</v>
      </c>
      <c r="G7" s="259">
        <f>IF(ISBLANK('1. Information'!D7),"",'1. Information'!D7)</f>
        <v>43457</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313</v>
      </c>
      <c r="C14" s="346"/>
      <c r="D14" s="280" t="s">
        <v>25</v>
      </c>
      <c r="E14" s="260"/>
      <c r="F14" s="260"/>
      <c r="G14" s="90"/>
      <c r="H14" s="260"/>
      <c r="I14" s="260"/>
      <c r="J14" s="260"/>
      <c r="K14" s="260"/>
      <c r="L14" s="260"/>
      <c r="M14" s="260"/>
      <c r="N14" s="260"/>
    </row>
    <row r="15" spans="2:14" x14ac:dyDescent="0.25">
      <c r="B15" s="269">
        <v>1</v>
      </c>
      <c r="C15" s="332" t="s">
        <v>288</v>
      </c>
      <c r="D15" s="92">
        <v>162652.16</v>
      </c>
      <c r="E15" s="260"/>
      <c r="F15" s="260"/>
      <c r="G15" s="90"/>
      <c r="H15" s="260"/>
      <c r="I15" s="260"/>
      <c r="J15" s="260"/>
      <c r="K15" s="260"/>
      <c r="L15" s="260"/>
      <c r="M15" s="260"/>
      <c r="N15" s="260"/>
    </row>
    <row r="16" spans="2:14" x14ac:dyDescent="0.25">
      <c r="B16" s="24">
        <v>2</v>
      </c>
      <c r="C16" s="332" t="s">
        <v>311</v>
      </c>
      <c r="D16" s="394">
        <v>16004488.029999999</v>
      </c>
      <c r="E16" s="260"/>
      <c r="F16" s="260"/>
      <c r="G16" s="90"/>
      <c r="H16" s="260"/>
      <c r="I16" s="260"/>
      <c r="J16" s="260"/>
      <c r="K16" s="260"/>
      <c r="L16" s="260"/>
      <c r="M16" s="260"/>
      <c r="N16" s="260"/>
    </row>
    <row r="17" spans="2:14" x14ac:dyDescent="0.25">
      <c r="B17" s="24">
        <v>3</v>
      </c>
      <c r="C17" s="332" t="s">
        <v>317</v>
      </c>
      <c r="D17" s="91">
        <f>D16+M22+M27+SUM('9. Adjustment (MHSA)'!F83:F112)</f>
        <v>16004488.029999999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308</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280</v>
      </c>
      <c r="D23" s="264">
        <f>D15*0.76</f>
        <v>123615.6416</v>
      </c>
      <c r="E23" s="380">
        <f>D15*0.19</f>
        <v>30903.910400000001</v>
      </c>
      <c r="F23" s="261">
        <f>D15*0.05</f>
        <v>8132.6080000000002</v>
      </c>
      <c r="G23" s="327"/>
      <c r="H23" s="327"/>
      <c r="I23" s="327"/>
      <c r="J23" s="334"/>
      <c r="K23" s="327"/>
      <c r="L23" s="327"/>
      <c r="M23" s="327"/>
      <c r="N23" s="333">
        <f>SUM(D23:M23)</f>
        <v>162652.16</v>
      </c>
    </row>
    <row r="24" spans="2:14" ht="24" customHeight="1" x14ac:dyDescent="0.25">
      <c r="B24" s="24">
        <v>6</v>
      </c>
      <c r="C24" s="266" t="s">
        <v>25</v>
      </c>
      <c r="D24" s="339">
        <f t="shared" ref="D24:L24" si="0">SUM(D22:D23)</f>
        <v>123615.6416</v>
      </c>
      <c r="E24" s="339">
        <f t="shared" si="0"/>
        <v>30903.910400000001</v>
      </c>
      <c r="F24" s="339">
        <f t="shared" si="0"/>
        <v>8132.6080000000002</v>
      </c>
      <c r="G24" s="339">
        <f t="shared" si="0"/>
        <v>0</v>
      </c>
      <c r="H24" s="339">
        <f t="shared" si="0"/>
        <v>0</v>
      </c>
      <c r="I24" s="339">
        <f t="shared" si="0"/>
        <v>0</v>
      </c>
      <c r="J24" s="339">
        <f t="shared" si="0"/>
        <v>0</v>
      </c>
      <c r="K24" s="339">
        <f t="shared" si="0"/>
        <v>0</v>
      </c>
      <c r="L24" s="339">
        <f t="shared" si="0"/>
        <v>0</v>
      </c>
      <c r="M24" s="339">
        <v>0</v>
      </c>
      <c r="N24" s="371">
        <f>SUM(D24:M24)</f>
        <v>162652.16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306</v>
      </c>
      <c r="C26" s="271"/>
      <c r="D26" s="357"/>
      <c r="E26" s="274"/>
      <c r="F26" s="274"/>
      <c r="G26" s="274"/>
      <c r="H26" s="274"/>
      <c r="I26" s="274"/>
      <c r="J26" s="274"/>
      <c r="K26" s="274"/>
      <c r="L26" s="274"/>
      <c r="M26" s="274"/>
      <c r="N26" s="275"/>
    </row>
    <row r="27" spans="2:14" ht="24" customHeight="1" x14ac:dyDescent="0.25">
      <c r="B27" s="269">
        <v>7</v>
      </c>
      <c r="C27" s="268" t="s">
        <v>287</v>
      </c>
      <c r="D27" s="264">
        <f>(G27+H27+M27)*-1</f>
        <v>-896636.62</v>
      </c>
      <c r="E27" s="334"/>
      <c r="F27" s="334"/>
      <c r="G27" s="264">
        <f>'3. CSS'!F20</f>
        <v>896636.62</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307</v>
      </c>
      <c r="C29" s="271"/>
      <c r="D29" s="271"/>
      <c r="E29" s="272"/>
      <c r="F29" s="272"/>
      <c r="G29" s="272"/>
      <c r="H29" s="272"/>
      <c r="I29" s="272"/>
      <c r="J29" s="272"/>
      <c r="K29" s="272"/>
      <c r="L29" s="272"/>
      <c r="M29" s="272"/>
      <c r="N29" s="273"/>
    </row>
    <row r="30" spans="2:14" ht="24" customHeight="1" x14ac:dyDescent="0.25">
      <c r="B30" s="24">
        <v>8</v>
      </c>
      <c r="C30" s="268" t="s">
        <v>292</v>
      </c>
      <c r="D30" s="264">
        <f>'3. CSS'!F25</f>
        <v>20901410.129999999</v>
      </c>
      <c r="E30" s="264">
        <f>'4. PEI'!F21</f>
        <v>5421119.3800000008</v>
      </c>
      <c r="F30" s="264">
        <f>'5. INN'!F22</f>
        <v>1063919.9099999999</v>
      </c>
      <c r="G30" s="264">
        <f>'6. WET'!F20</f>
        <v>896636.62</v>
      </c>
      <c r="H30" s="264">
        <f>'7. CFTN'!F21</f>
        <v>0</v>
      </c>
      <c r="I30" s="334"/>
      <c r="J30" s="264">
        <f>'8. WET RP, HP'!E14</f>
        <v>0</v>
      </c>
      <c r="K30" s="264">
        <f>'4. PEI'!F17</f>
        <v>0</v>
      </c>
      <c r="L30" s="264">
        <f>'8. WET RP, HP'!E15</f>
        <v>0</v>
      </c>
      <c r="M30" s="334"/>
      <c r="N30" s="264">
        <f t="shared" ref="N30:N35" si="1">SUM(D30:M30)</f>
        <v>28283086.039999999</v>
      </c>
    </row>
    <row r="31" spans="2:14" ht="24" customHeight="1" x14ac:dyDescent="0.25">
      <c r="B31" s="24">
        <v>9</v>
      </c>
      <c r="C31" s="262" t="s">
        <v>5</v>
      </c>
      <c r="D31" s="261">
        <f>'3. CSS'!G25</f>
        <v>18553436.439999998</v>
      </c>
      <c r="E31" s="261">
        <f>'4. PEI'!G21</f>
        <v>3103572.73</v>
      </c>
      <c r="F31" s="261">
        <f>'5. INN'!G22</f>
        <v>0</v>
      </c>
      <c r="G31" s="261">
        <f>'6. WET'!G20</f>
        <v>0</v>
      </c>
      <c r="H31" s="261">
        <f>'7. CFTN'!G21</f>
        <v>0</v>
      </c>
      <c r="I31" s="7"/>
      <c r="J31" s="261">
        <f>'8. WET RP, HP'!F14</f>
        <v>0</v>
      </c>
      <c r="K31" s="261">
        <f>'4. PEI'!G17</f>
        <v>0</v>
      </c>
      <c r="L31" s="261">
        <f>'8. WET RP, HP'!F15</f>
        <v>0</v>
      </c>
      <c r="M31" s="327"/>
      <c r="N31" s="264">
        <f t="shared" si="1"/>
        <v>21657009.169999998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415542.42</v>
      </c>
      <c r="E34" s="261">
        <f>'4. PEI'!J21</f>
        <v>2775.7699999999995</v>
      </c>
      <c r="F34" s="261">
        <f>'5. INN'!J22</f>
        <v>0</v>
      </c>
      <c r="G34" s="261">
        <f>'6. WET'!J20</f>
        <v>0</v>
      </c>
      <c r="H34" s="261">
        <f>'7. CFTN'!J21</f>
        <v>0</v>
      </c>
      <c r="I34" s="7"/>
      <c r="J34" s="261">
        <f>'8. WET RP, HP'!I14</f>
        <v>0</v>
      </c>
      <c r="K34" s="261">
        <f>'4. PEI'!J17</f>
        <v>0</v>
      </c>
      <c r="L34" s="261">
        <f>'8. WET RP, HP'!I15</f>
        <v>0</v>
      </c>
      <c r="M34" s="327"/>
      <c r="N34" s="264">
        <f t="shared" si="1"/>
        <v>418318.19</v>
      </c>
    </row>
    <row r="35" spans="2:14" ht="24" customHeight="1" x14ac:dyDescent="0.25">
      <c r="B35" s="24">
        <v>13</v>
      </c>
      <c r="C35" s="266" t="s">
        <v>25</v>
      </c>
      <c r="D35" s="267">
        <f>SUM(D30:D34)</f>
        <v>39870388.989999995</v>
      </c>
      <c r="E35" s="267">
        <f t="shared" ref="E35:L35" si="2">SUM(E30:E34)</f>
        <v>8527467.8800000008</v>
      </c>
      <c r="F35" s="267">
        <f t="shared" si="2"/>
        <v>1063919.9099999999</v>
      </c>
      <c r="G35" s="267">
        <f t="shared" si="2"/>
        <v>896636.62</v>
      </c>
      <c r="H35" s="267">
        <f t="shared" si="2"/>
        <v>0</v>
      </c>
      <c r="I35" s="267">
        <f t="shared" si="2"/>
        <v>0</v>
      </c>
      <c r="J35" s="267">
        <f t="shared" si="2"/>
        <v>0</v>
      </c>
      <c r="K35" s="267">
        <f t="shared" si="2"/>
        <v>0</v>
      </c>
      <c r="L35" s="267">
        <f t="shared" si="2"/>
        <v>0</v>
      </c>
      <c r="M35" s="7"/>
      <c r="N35" s="339">
        <f t="shared" si="1"/>
        <v>50358413.399999991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314</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5222629.5000000009</v>
      </c>
      <c r="E41" s="263"/>
      <c r="F41" s="260"/>
      <c r="G41" s="260"/>
      <c r="H41" s="260"/>
      <c r="I41" s="260"/>
      <c r="J41" s="260"/>
      <c r="K41" s="260"/>
      <c r="L41" s="260"/>
      <c r="M41" s="260"/>
      <c r="N41" s="347"/>
    </row>
  </sheetData>
  <sheetProtection formatColumns="0" formatRows="0"/>
  <dataValidations disablePrompts="1"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horizontalDpi="4294967295" verticalDpi="4294967295"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33"/>
  <sheetViews>
    <sheetView showGridLines="0" topLeftCell="C32" zoomScale="70" zoomScaleNormal="70" zoomScaleSheetLayoutView="40" zoomScalePageLayoutView="70" workbookViewId="0">
      <selection activeCell="K40" sqref="K40:K48"/>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6"/>
      <c r="C1" s="446"/>
      <c r="D1" s="446"/>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7" t="s">
        <v>1</v>
      </c>
      <c r="C7" s="447"/>
      <c r="D7" s="9" t="str">
        <f>IF(ISBLANK('1. Information'!D8),"",'1. Information'!D8)</f>
        <v>Kern</v>
      </c>
      <c r="E7" s="281"/>
      <c r="F7" s="279" t="s">
        <v>2</v>
      </c>
      <c r="G7" s="282">
        <f>IF(ISBLANK('1. Information'!D7),"",'1. Information'!D7)</f>
        <v>43457</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304</v>
      </c>
      <c r="G13" s="27" t="s">
        <v>5</v>
      </c>
      <c r="H13" s="44" t="s">
        <v>6</v>
      </c>
      <c r="I13" s="27" t="s">
        <v>31</v>
      </c>
      <c r="J13" s="27" t="s">
        <v>15</v>
      </c>
      <c r="K13" s="302" t="s">
        <v>281</v>
      </c>
      <c r="L13"/>
    </row>
    <row r="14" spans="1:12" x14ac:dyDescent="0.25">
      <c r="A14" s="281"/>
      <c r="B14" s="277">
        <v>1</v>
      </c>
      <c r="C14" s="444" t="s">
        <v>7</v>
      </c>
      <c r="D14" s="444"/>
      <c r="E14" s="444"/>
      <c r="F14" s="367"/>
      <c r="G14" s="368"/>
      <c r="H14" s="353"/>
      <c r="I14" s="290"/>
      <c r="J14" s="290"/>
      <c r="K14" s="292">
        <f>SUM(F14:J14)</f>
        <v>0</v>
      </c>
      <c r="L14"/>
    </row>
    <row r="15" spans="1:12" ht="15" customHeight="1" x14ac:dyDescent="0.25">
      <c r="A15" s="281"/>
      <c r="B15" s="277">
        <v>2</v>
      </c>
      <c r="C15" s="444" t="s">
        <v>8</v>
      </c>
      <c r="D15" s="444"/>
      <c r="E15" s="444"/>
      <c r="F15" s="367"/>
      <c r="G15" s="290"/>
      <c r="H15" s="290"/>
      <c r="I15" s="290"/>
      <c r="J15" s="290"/>
      <c r="K15" s="292">
        <f t="shared" ref="K15:K23" si="0">SUM(F15:J15)</f>
        <v>0</v>
      </c>
      <c r="L15"/>
    </row>
    <row r="16" spans="1:12" x14ac:dyDescent="0.25">
      <c r="A16" s="281"/>
      <c r="B16" s="277">
        <v>3</v>
      </c>
      <c r="C16" s="444" t="s">
        <v>129</v>
      </c>
      <c r="D16" s="444"/>
      <c r="E16" s="444"/>
      <c r="F16" s="367">
        <v>3358062.7</v>
      </c>
      <c r="G16" s="290">
        <v>1356611.52</v>
      </c>
      <c r="H16" s="290"/>
      <c r="I16" s="290"/>
      <c r="J16" s="290"/>
      <c r="K16" s="292">
        <f t="shared" si="0"/>
        <v>4714674.2200000007</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44" t="s">
        <v>216</v>
      </c>
      <c r="D19" s="444"/>
      <c r="E19" s="444"/>
      <c r="F19" s="290"/>
      <c r="G19" s="294"/>
      <c r="H19" s="294"/>
      <c r="I19" s="294"/>
      <c r="J19" s="294"/>
      <c r="K19" s="293">
        <f t="shared" si="0"/>
        <v>0</v>
      </c>
      <c r="L19"/>
    </row>
    <row r="20" spans="1:12" x14ac:dyDescent="0.25">
      <c r="A20" s="283"/>
      <c r="B20" s="256">
        <v>7</v>
      </c>
      <c r="C20" s="441" t="s">
        <v>226</v>
      </c>
      <c r="D20" s="442"/>
      <c r="E20" s="443"/>
      <c r="F20" s="290">
        <v>896636.62</v>
      </c>
      <c r="G20" s="293"/>
      <c r="H20" s="293"/>
      <c r="I20" s="293"/>
      <c r="J20" s="293"/>
      <c r="K20" s="293">
        <f t="shared" si="0"/>
        <v>896636.62</v>
      </c>
      <c r="L20"/>
    </row>
    <row r="21" spans="1:12" x14ac:dyDescent="0.25">
      <c r="A21" s="283"/>
      <c r="B21" s="256">
        <v>8</v>
      </c>
      <c r="C21" s="441" t="s">
        <v>227</v>
      </c>
      <c r="D21" s="442"/>
      <c r="E21" s="443"/>
      <c r="F21" s="290"/>
      <c r="G21" s="293"/>
      <c r="H21" s="293"/>
      <c r="I21" s="293"/>
      <c r="J21" s="293"/>
      <c r="K21" s="293">
        <f t="shared" si="0"/>
        <v>0</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44" t="s">
        <v>140</v>
      </c>
      <c r="D23" s="444"/>
      <c r="E23" s="444"/>
      <c r="F23" s="294">
        <f>SUM(G33:G132)</f>
        <v>17543347.43</v>
      </c>
      <c r="G23" s="293">
        <f>SUM(H33:H132)</f>
        <v>17196824.919999998</v>
      </c>
      <c r="H23" s="293">
        <f>SUM(I33:I132)</f>
        <v>0</v>
      </c>
      <c r="I23" s="293">
        <f>SUM(J33:J132)</f>
        <v>0</v>
      </c>
      <c r="J23" s="293">
        <f>SUM(K33:K132)</f>
        <v>415542.42</v>
      </c>
      <c r="K23" s="293">
        <f t="shared" si="0"/>
        <v>35155714.769999996</v>
      </c>
      <c r="L23"/>
    </row>
    <row r="24" spans="1:12" ht="30.95" customHeight="1" x14ac:dyDescent="0.25">
      <c r="A24" s="281"/>
      <c r="B24" s="277">
        <v>11</v>
      </c>
      <c r="C24" s="431" t="s">
        <v>223</v>
      </c>
      <c r="D24" s="432"/>
      <c r="E24" s="433"/>
      <c r="F24" s="7">
        <f>SUM(F14:F16,F18:F23)</f>
        <v>21798046.75</v>
      </c>
      <c r="G24" s="7">
        <f>SUM(G14:G16,G18:G23)</f>
        <v>18553436.439999998</v>
      </c>
      <c r="H24" s="43">
        <f t="shared" ref="H24:J24" si="1">SUM(H14:H16,H18:H23)</f>
        <v>0</v>
      </c>
      <c r="I24" s="7">
        <f t="shared" si="1"/>
        <v>0</v>
      </c>
      <c r="J24" s="7">
        <f t="shared" si="1"/>
        <v>415542.42</v>
      </c>
      <c r="K24" s="7">
        <f>SUM(K14:K16,K18:K23)</f>
        <v>40767025.609999999</v>
      </c>
      <c r="L24"/>
    </row>
    <row r="25" spans="1:12" s="325" customFormat="1" ht="30.95" customHeight="1" x14ac:dyDescent="0.25">
      <c r="A25" s="281"/>
      <c r="B25" s="277">
        <v>12</v>
      </c>
      <c r="C25" s="438" t="s">
        <v>286</v>
      </c>
      <c r="D25" s="438"/>
      <c r="E25" s="438"/>
      <c r="F25" s="7">
        <f>SUM(F14:F16,F18,F23)</f>
        <v>20901410.129999999</v>
      </c>
      <c r="G25" s="299">
        <f t="shared" ref="G25:J25" si="2">SUM(G14:G16,G18,G23)</f>
        <v>18553436.439999998</v>
      </c>
      <c r="H25" s="299">
        <f t="shared" si="2"/>
        <v>0</v>
      </c>
      <c r="I25" s="299">
        <f t="shared" si="2"/>
        <v>0</v>
      </c>
      <c r="J25" s="7">
        <f t="shared" si="2"/>
        <v>415542.42</v>
      </c>
      <c r="K25" s="7">
        <f>SUM(K14:K16,K18,K23)</f>
        <v>39870388.989999995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304</v>
      </c>
      <c r="H32" s="64" t="s">
        <v>5</v>
      </c>
      <c r="I32" s="64" t="s">
        <v>6</v>
      </c>
      <c r="J32" s="64" t="s">
        <v>31</v>
      </c>
      <c r="K32" s="317" t="s">
        <v>15</v>
      </c>
      <c r="L32" s="302" t="s">
        <v>281</v>
      </c>
    </row>
    <row r="33" spans="1:12" x14ac:dyDescent="0.25">
      <c r="A33" s="281"/>
      <c r="B33" s="295">
        <v>1</v>
      </c>
      <c r="C33" s="296">
        <f t="shared" ref="C33:C64" si="3">IF(L33&lt;&gt;0,VLOOKUP($D$7,Info_County_Code,2,FALSE),"")</f>
        <v>15</v>
      </c>
      <c r="D33" s="395" t="s">
        <v>328</v>
      </c>
      <c r="E33" s="395"/>
      <c r="F33" s="297" t="s">
        <v>102</v>
      </c>
      <c r="G33" s="291">
        <v>2482795.61</v>
      </c>
      <c r="H33" s="291">
        <v>1074052.52</v>
      </c>
      <c r="I33" s="291"/>
      <c r="J33" s="318"/>
      <c r="K33" s="291">
        <v>681.29</v>
      </c>
      <c r="L33" s="293">
        <f>SUM(G33:K33)</f>
        <v>3557529.42</v>
      </c>
    </row>
    <row r="34" spans="1:12" s="359" customFormat="1" x14ac:dyDescent="0.25">
      <c r="A34" s="281"/>
      <c r="B34" s="295">
        <v>2</v>
      </c>
      <c r="C34" s="296">
        <f t="shared" si="3"/>
        <v>15</v>
      </c>
      <c r="D34" s="395" t="s">
        <v>329</v>
      </c>
      <c r="E34" s="395"/>
      <c r="F34" s="297" t="s">
        <v>102</v>
      </c>
      <c r="G34" s="291">
        <v>1853667.19</v>
      </c>
      <c r="H34" s="291">
        <v>1568777.35</v>
      </c>
      <c r="I34" s="291"/>
      <c r="J34" s="318"/>
      <c r="K34" s="291">
        <v>32973.24</v>
      </c>
      <c r="L34" s="293">
        <f t="shared" ref="L34:L97" si="4">SUM(G34:K34)</f>
        <v>3455417.7800000003</v>
      </c>
    </row>
    <row r="35" spans="1:12" s="359" customFormat="1" x14ac:dyDescent="0.25">
      <c r="A35" s="281"/>
      <c r="B35" s="295">
        <v>3</v>
      </c>
      <c r="C35" s="296">
        <f t="shared" si="3"/>
        <v>15</v>
      </c>
      <c r="D35" s="395" t="s">
        <v>330</v>
      </c>
      <c r="E35" s="395"/>
      <c r="F35" s="297" t="s">
        <v>102</v>
      </c>
      <c r="G35" s="291">
        <v>1077286.51</v>
      </c>
      <c r="H35" s="291">
        <v>739161.87</v>
      </c>
      <c r="I35" s="291"/>
      <c r="J35" s="318"/>
      <c r="K35" s="291">
        <v>24435.919999999998</v>
      </c>
      <c r="L35" s="293">
        <f t="shared" si="4"/>
        <v>1840884.2999999998</v>
      </c>
    </row>
    <row r="36" spans="1:12" s="359" customFormat="1" x14ac:dyDescent="0.25">
      <c r="A36" s="281"/>
      <c r="B36" s="295">
        <v>4</v>
      </c>
      <c r="C36" s="296">
        <f t="shared" si="3"/>
        <v>15</v>
      </c>
      <c r="D36" s="395" t="s">
        <v>331</v>
      </c>
      <c r="E36" s="395"/>
      <c r="F36" s="297" t="s">
        <v>102</v>
      </c>
      <c r="G36" s="291">
        <v>861214.2</v>
      </c>
      <c r="H36" s="291">
        <v>688191.7</v>
      </c>
      <c r="I36" s="291"/>
      <c r="J36" s="318"/>
      <c r="K36" s="291">
        <v>408.74</v>
      </c>
      <c r="L36" s="293">
        <f t="shared" si="4"/>
        <v>1549814.64</v>
      </c>
    </row>
    <row r="37" spans="1:12" s="359" customFormat="1" x14ac:dyDescent="0.25">
      <c r="A37" s="281"/>
      <c r="B37" s="295">
        <v>5</v>
      </c>
      <c r="C37" s="296">
        <f t="shared" si="3"/>
        <v>15</v>
      </c>
      <c r="D37" s="395" t="s">
        <v>332</v>
      </c>
      <c r="E37" s="395"/>
      <c r="F37" s="297" t="s">
        <v>102</v>
      </c>
      <c r="G37" s="291">
        <v>1028871.79</v>
      </c>
      <c r="H37" s="291">
        <v>1022064.31</v>
      </c>
      <c r="I37" s="291"/>
      <c r="J37" s="318"/>
      <c r="K37" s="291"/>
      <c r="L37" s="293">
        <f t="shared" si="4"/>
        <v>2050936.1</v>
      </c>
    </row>
    <row r="38" spans="1:12" s="359" customFormat="1" x14ac:dyDescent="0.25">
      <c r="A38" s="281"/>
      <c r="B38" s="295">
        <v>6</v>
      </c>
      <c r="C38" s="296">
        <f t="shared" si="3"/>
        <v>15</v>
      </c>
      <c r="D38" s="395" t="s">
        <v>333</v>
      </c>
      <c r="E38" s="395"/>
      <c r="F38" s="297" t="s">
        <v>102</v>
      </c>
      <c r="G38" s="291">
        <v>642803.44999999995</v>
      </c>
      <c r="H38" s="291">
        <v>538444.85</v>
      </c>
      <c r="I38" s="291"/>
      <c r="J38" s="318"/>
      <c r="K38" s="291">
        <v>643.07000000000005</v>
      </c>
      <c r="L38" s="293">
        <f t="shared" si="4"/>
        <v>1181891.3699999999</v>
      </c>
    </row>
    <row r="39" spans="1:12" s="359" customFormat="1" x14ac:dyDescent="0.25">
      <c r="A39" s="281"/>
      <c r="B39" s="295">
        <v>7</v>
      </c>
      <c r="C39" s="296">
        <f t="shared" si="3"/>
        <v>15</v>
      </c>
      <c r="D39" s="395" t="s">
        <v>334</v>
      </c>
      <c r="E39" s="395"/>
      <c r="F39" s="297" t="s">
        <v>102</v>
      </c>
      <c r="G39" s="291">
        <v>1384004.1</v>
      </c>
      <c r="H39" s="291">
        <v>89134.02</v>
      </c>
      <c r="I39" s="291"/>
      <c r="J39" s="318"/>
      <c r="K39" s="291"/>
      <c r="L39" s="293">
        <f t="shared" si="4"/>
        <v>1473138.12</v>
      </c>
    </row>
    <row r="40" spans="1:12" s="359" customFormat="1" x14ac:dyDescent="0.25">
      <c r="A40" s="281"/>
      <c r="B40" s="295">
        <v>8</v>
      </c>
      <c r="C40" s="296">
        <f t="shared" si="3"/>
        <v>15</v>
      </c>
      <c r="D40" s="395" t="s">
        <v>335</v>
      </c>
      <c r="E40" s="395"/>
      <c r="F40" s="297" t="s">
        <v>103</v>
      </c>
      <c r="G40" s="291">
        <v>1141941.21</v>
      </c>
      <c r="H40" s="291">
        <v>2667418.96</v>
      </c>
      <c r="I40" s="291"/>
      <c r="J40" s="318"/>
      <c r="K40" s="291">
        <v>97886.65</v>
      </c>
      <c r="L40" s="293">
        <f t="shared" si="4"/>
        <v>3907246.82</v>
      </c>
    </row>
    <row r="41" spans="1:12" s="359" customFormat="1" x14ac:dyDescent="0.25">
      <c r="A41" s="281"/>
      <c r="B41" s="295">
        <v>9</v>
      </c>
      <c r="C41" s="296">
        <f t="shared" si="3"/>
        <v>15</v>
      </c>
      <c r="D41" s="395" t="s">
        <v>336</v>
      </c>
      <c r="E41" s="395"/>
      <c r="F41" s="297" t="s">
        <v>103</v>
      </c>
      <c r="G41" s="291">
        <v>1343983.69</v>
      </c>
      <c r="H41" s="291"/>
      <c r="I41" s="291"/>
      <c r="J41" s="318"/>
      <c r="K41" s="291"/>
      <c r="L41" s="293">
        <f t="shared" si="4"/>
        <v>1343983.69</v>
      </c>
    </row>
    <row r="42" spans="1:12" s="359" customFormat="1" x14ac:dyDescent="0.25">
      <c r="A42" s="281"/>
      <c r="B42" s="295">
        <v>10</v>
      </c>
      <c r="C42" s="296">
        <f t="shared" si="3"/>
        <v>15</v>
      </c>
      <c r="D42" s="395" t="s">
        <v>337</v>
      </c>
      <c r="E42" s="395"/>
      <c r="F42" s="297" t="s">
        <v>103</v>
      </c>
      <c r="G42" s="291">
        <v>686297.93</v>
      </c>
      <c r="H42" s="291">
        <v>67722.83</v>
      </c>
      <c r="I42" s="291"/>
      <c r="J42" s="318"/>
      <c r="K42" s="291">
        <v>1718.34</v>
      </c>
      <c r="L42" s="293">
        <f t="shared" si="4"/>
        <v>755739.1</v>
      </c>
    </row>
    <row r="43" spans="1:12" s="359" customFormat="1" x14ac:dyDescent="0.25">
      <c r="A43" s="281"/>
      <c r="B43" s="295">
        <v>11</v>
      </c>
      <c r="C43" s="296">
        <f t="shared" si="3"/>
        <v>15</v>
      </c>
      <c r="D43" s="395" t="s">
        <v>338</v>
      </c>
      <c r="E43" s="395"/>
      <c r="F43" s="297" t="s">
        <v>103</v>
      </c>
      <c r="G43" s="291">
        <v>465721.49</v>
      </c>
      <c r="H43" s="291"/>
      <c r="I43" s="291"/>
      <c r="J43" s="318"/>
      <c r="K43" s="291"/>
      <c r="L43" s="293">
        <f t="shared" si="4"/>
        <v>465721.49</v>
      </c>
    </row>
    <row r="44" spans="1:12" s="359" customFormat="1" x14ac:dyDescent="0.25">
      <c r="A44" s="281"/>
      <c r="B44" s="295">
        <v>12</v>
      </c>
      <c r="C44" s="296">
        <f t="shared" si="3"/>
        <v>15</v>
      </c>
      <c r="D44" s="395" t="s">
        <v>339</v>
      </c>
      <c r="E44" s="395"/>
      <c r="F44" s="297" t="s">
        <v>103</v>
      </c>
      <c r="G44" s="291">
        <v>118385.9</v>
      </c>
      <c r="H44" s="291">
        <v>1571684.53</v>
      </c>
      <c r="I44" s="291"/>
      <c r="J44" s="318"/>
      <c r="K44" s="291">
        <v>59689.96</v>
      </c>
      <c r="L44" s="293">
        <f t="shared" si="4"/>
        <v>1749760.39</v>
      </c>
    </row>
    <row r="45" spans="1:12" s="359" customFormat="1" x14ac:dyDescent="0.25">
      <c r="A45" s="281"/>
      <c r="B45" s="295">
        <v>13</v>
      </c>
      <c r="C45" s="296">
        <f t="shared" si="3"/>
        <v>15</v>
      </c>
      <c r="D45" s="395" t="s">
        <v>340</v>
      </c>
      <c r="E45" s="395"/>
      <c r="F45" s="297" t="s">
        <v>103</v>
      </c>
      <c r="G45" s="291">
        <v>546019.99</v>
      </c>
      <c r="H45" s="291">
        <v>2217024.7599999998</v>
      </c>
      <c r="I45" s="291"/>
      <c r="J45" s="318"/>
      <c r="K45" s="291">
        <v>61592.56</v>
      </c>
      <c r="L45" s="293">
        <f t="shared" si="4"/>
        <v>2824637.31</v>
      </c>
    </row>
    <row r="46" spans="1:12" s="359" customFormat="1" x14ac:dyDescent="0.25">
      <c r="A46" s="281"/>
      <c r="B46" s="295">
        <v>14</v>
      </c>
      <c r="C46" s="296">
        <f t="shared" si="3"/>
        <v>15</v>
      </c>
      <c r="D46" s="395" t="s">
        <v>341</v>
      </c>
      <c r="E46" s="395"/>
      <c r="F46" s="297" t="s">
        <v>103</v>
      </c>
      <c r="G46" s="291">
        <v>189088.3</v>
      </c>
      <c r="H46" s="291">
        <v>2103127.33</v>
      </c>
      <c r="I46" s="291"/>
      <c r="J46" s="318"/>
      <c r="K46" s="291">
        <v>56125.06</v>
      </c>
      <c r="L46" s="293">
        <f t="shared" si="4"/>
        <v>2348340.69</v>
      </c>
    </row>
    <row r="47" spans="1:12" s="359" customFormat="1" x14ac:dyDescent="0.25">
      <c r="A47" s="281"/>
      <c r="B47" s="295">
        <v>15</v>
      </c>
      <c r="C47" s="296">
        <f t="shared" si="3"/>
        <v>15</v>
      </c>
      <c r="D47" s="395" t="s">
        <v>342</v>
      </c>
      <c r="E47" s="395"/>
      <c r="F47" s="297" t="s">
        <v>103</v>
      </c>
      <c r="G47" s="291">
        <v>743270.41</v>
      </c>
      <c r="H47" s="291">
        <v>2704181.82</v>
      </c>
      <c r="I47" s="291"/>
      <c r="J47" s="318"/>
      <c r="K47" s="291">
        <v>77158.210000000006</v>
      </c>
      <c r="L47" s="293">
        <f t="shared" si="4"/>
        <v>3524610.44</v>
      </c>
    </row>
    <row r="48" spans="1:12" s="359" customFormat="1" x14ac:dyDescent="0.25">
      <c r="A48" s="281"/>
      <c r="B48" s="295">
        <v>16</v>
      </c>
      <c r="C48" s="296">
        <f t="shared" si="3"/>
        <v>15</v>
      </c>
      <c r="D48" s="395" t="s">
        <v>343</v>
      </c>
      <c r="E48" s="395"/>
      <c r="F48" s="297" t="s">
        <v>103</v>
      </c>
      <c r="G48" s="291">
        <v>804459.27</v>
      </c>
      <c r="H48" s="291">
        <v>145838.07</v>
      </c>
      <c r="I48" s="291"/>
      <c r="J48" s="318"/>
      <c r="K48" s="291">
        <v>2229.38</v>
      </c>
      <c r="L48" s="293">
        <f t="shared" si="4"/>
        <v>952526.72000000009</v>
      </c>
    </row>
    <row r="49" spans="1:12" s="359" customFormat="1" x14ac:dyDescent="0.25">
      <c r="A49" s="281"/>
      <c r="B49" s="295">
        <v>17</v>
      </c>
      <c r="C49" s="296">
        <f t="shared" si="3"/>
        <v>15</v>
      </c>
      <c r="D49" s="395" t="s">
        <v>344</v>
      </c>
      <c r="E49" s="395"/>
      <c r="F49" s="297" t="s">
        <v>103</v>
      </c>
      <c r="G49" s="291">
        <v>1926051.13</v>
      </c>
      <c r="H49" s="291"/>
      <c r="I49" s="291"/>
      <c r="J49" s="318"/>
      <c r="K49" s="291"/>
      <c r="L49" s="293">
        <f t="shared" si="4"/>
        <v>1926051.13</v>
      </c>
    </row>
    <row r="50" spans="1:12" s="359" customFormat="1" x14ac:dyDescent="0.25">
      <c r="A50" s="281"/>
      <c r="B50" s="295">
        <v>18</v>
      </c>
      <c r="C50" s="296">
        <f t="shared" si="3"/>
        <v>15</v>
      </c>
      <c r="D50" s="395" t="s">
        <v>345</v>
      </c>
      <c r="E50" s="395"/>
      <c r="F50" s="297" t="s">
        <v>103</v>
      </c>
      <c r="G50" s="291">
        <v>247485.26</v>
      </c>
      <c r="H50" s="291"/>
      <c r="I50" s="291"/>
      <c r="J50" s="318"/>
      <c r="K50" s="291"/>
      <c r="L50" s="293">
        <f t="shared" si="4"/>
        <v>247485.26</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sheetData>
  <sheetProtection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B1:AN136"/>
  <sheetViews>
    <sheetView showGridLines="0" topLeftCell="C1" zoomScale="90" zoomScaleNormal="90" zoomScaleSheetLayoutView="40" zoomScalePageLayoutView="80" workbookViewId="0">
      <selection activeCell="G47" sqref="G47"/>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Kern</v>
      </c>
      <c r="F7" s="94" t="s">
        <v>2</v>
      </c>
      <c r="G7" s="109">
        <f>IF(ISBLANK('1. Information'!D7),"",'1. Information'!D7)</f>
        <v>43457</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51"/>
      <c r="D13" s="451"/>
      <c r="E13" s="451"/>
      <c r="F13" s="30" t="s">
        <v>304</v>
      </c>
      <c r="G13" s="27" t="s">
        <v>5</v>
      </c>
      <c r="H13" s="27" t="s">
        <v>6</v>
      </c>
      <c r="I13" s="27" t="s">
        <v>31</v>
      </c>
      <c r="J13" s="27" t="s">
        <v>15</v>
      </c>
      <c r="K13" s="301" t="s">
        <v>281</v>
      </c>
      <c r="L13"/>
      <c r="M13"/>
      <c r="N13"/>
      <c r="O13"/>
      <c r="P13"/>
      <c r="Q13"/>
      <c r="AL13" s="108"/>
      <c r="AM13" s="108"/>
      <c r="AN13" s="108"/>
    </row>
    <row r="14" spans="2:40" s="110" customFormat="1" x14ac:dyDescent="0.25">
      <c r="B14" s="256">
        <v>1</v>
      </c>
      <c r="C14" s="445" t="s">
        <v>3</v>
      </c>
      <c r="D14" s="445"/>
      <c r="E14" s="441"/>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1"/>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v>374637.61</v>
      </c>
      <c r="G16" s="387">
        <v>133317.67000000001</v>
      </c>
      <c r="H16" s="387"/>
      <c r="I16" s="387"/>
      <c r="J16" s="387"/>
      <c r="K16" s="292">
        <f t="shared" si="0"/>
        <v>507955.28</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1"/>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1"/>
      <c r="F18" s="389">
        <v>142333</v>
      </c>
      <c r="G18" s="403"/>
      <c r="H18" s="403"/>
      <c r="I18" s="403"/>
      <c r="J18" s="403"/>
      <c r="K18" s="292">
        <f t="shared" si="0"/>
        <v>142333</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1"/>
      <c r="F19" s="291">
        <v>133283</v>
      </c>
      <c r="G19" s="403"/>
      <c r="H19" s="403"/>
      <c r="I19" s="403"/>
      <c r="J19" s="403"/>
      <c r="K19" s="292">
        <f t="shared" si="0"/>
        <v>133283</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4" t="s">
        <v>150</v>
      </c>
      <c r="D20" s="444"/>
      <c r="E20" s="444"/>
      <c r="F20" s="315">
        <f>SUMIF($G$36:$G$135,"Combined Summary",L$36:L$135) + SUMIF($F$36:$F$135,"Standalone",L$36:L$135)</f>
        <v>4913198.7700000005</v>
      </c>
      <c r="G20" s="119">
        <f>SUMIF($G$36:$G$135,"Combined Summary",M$36:M$135) + SUMIF($F$36:$F$135,"Standalone",M$36:M$135)</f>
        <v>2970255.06</v>
      </c>
      <c r="H20" s="119">
        <f>SUMIF($G$36:$G$135,"Combined Summary",N$36:N$135) + SUMIF($F$36:$F$135,"Standalone",N$36:N$135)</f>
        <v>0</v>
      </c>
      <c r="I20" s="119">
        <f>SUMIF($G$36:$G$135,"Combined Summary",O$36:O$135) + SUMIF($F$36:$F$135,"Standalone",O$36:O$135)</f>
        <v>0</v>
      </c>
      <c r="J20" s="119">
        <f>SUMIF($G$36:$G$135,"Combined Summary",P$36:P$135) + SUMIF($F$36:$F$135,"Standalone",P$36:P$135)</f>
        <v>2775.7699999999995</v>
      </c>
      <c r="K20" s="293">
        <f t="shared" si="0"/>
        <v>7886229.5999999996</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5421119.3800000008</v>
      </c>
      <c r="G21" s="8">
        <f t="shared" ref="G21:K21" si="1">SUM(G14:G16,G19:G20)</f>
        <v>3103572.73</v>
      </c>
      <c r="H21" s="8">
        <f t="shared" si="1"/>
        <v>0</v>
      </c>
      <c r="I21" s="8">
        <f t="shared" si="1"/>
        <v>0</v>
      </c>
      <c r="J21" s="8">
        <f t="shared" si="1"/>
        <v>2775.7699999999995</v>
      </c>
      <c r="K21" s="8">
        <f t="shared" si="1"/>
        <v>8527467.879999999</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0.65769740702518875</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6" t="s">
        <v>281</v>
      </c>
      <c r="R35" s="408" t="s">
        <v>318</v>
      </c>
      <c r="S35" s="406" t="s">
        <v>318</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15</v>
      </c>
      <c r="D36" s="395" t="s">
        <v>346</v>
      </c>
      <c r="E36" s="395"/>
      <c r="F36" s="416" t="s">
        <v>143</v>
      </c>
      <c r="G36" s="417" t="s">
        <v>136</v>
      </c>
      <c r="H36" s="416" t="s">
        <v>353</v>
      </c>
      <c r="I36" s="134">
        <v>1</v>
      </c>
      <c r="J36" s="134">
        <v>0</v>
      </c>
      <c r="K36" s="350">
        <f>IF(OR(G36="Combined Summary",F36="Standalone"),(SUMPRODUCT(--(D$36:D$135=D36),I$36:I$135,J$36:J$135)),"")</f>
        <v>1</v>
      </c>
      <c r="L36" s="291">
        <v>13417.36</v>
      </c>
      <c r="M36" s="352"/>
      <c r="N36" s="116"/>
      <c r="O36" s="116"/>
      <c r="P36" s="116"/>
      <c r="Q36" s="351">
        <f>SUM(L36:P36)</f>
        <v>13417.36</v>
      </c>
      <c r="R36" s="409">
        <f>IF(OR(G36="Combined Summary",F36="Standalone"),(SUMIF(D$36:D$135,D36,I$36:I$135)),"")</f>
        <v>2</v>
      </c>
      <c r="S36" s="407" t="str">
        <f>IF(AND(F36="Standalone",NOT(R36=1)),"ERROR",IF(AND(G36="Combined Summary",NOT(R36=1)),"ERROR",""))</f>
        <v>ERROR</v>
      </c>
      <c r="AL36" s="108"/>
      <c r="AM36" s="108"/>
      <c r="AN36" s="108"/>
    </row>
    <row r="37" spans="2:40" x14ac:dyDescent="0.25">
      <c r="B37" s="363">
        <v>2</v>
      </c>
      <c r="C37" s="132">
        <f t="shared" si="2"/>
        <v>15</v>
      </c>
      <c r="D37" s="395" t="s">
        <v>347</v>
      </c>
      <c r="E37" s="395"/>
      <c r="F37" s="416" t="s">
        <v>143</v>
      </c>
      <c r="G37" s="417" t="s">
        <v>136</v>
      </c>
      <c r="H37" s="416" t="s">
        <v>353</v>
      </c>
      <c r="I37" s="134">
        <v>1</v>
      </c>
      <c r="J37" s="134">
        <v>0</v>
      </c>
      <c r="K37" s="350">
        <f t="shared" ref="K37:K100" si="3">IF(OR(G37="Combined Summary",F37="Standalone"),(SUMPRODUCT(--(D$36:D$135=D37),I$36:I$135,J$36:J$135)),"")</f>
        <v>1</v>
      </c>
      <c r="L37" s="291">
        <v>306349.46000000002</v>
      </c>
      <c r="M37" s="352"/>
      <c r="N37" s="116"/>
      <c r="O37" s="116"/>
      <c r="P37" s="116"/>
      <c r="Q37" s="351">
        <f t="shared" ref="Q37:Q100" si="4">SUM(L37:P37)</f>
        <v>306349.46000000002</v>
      </c>
      <c r="R37" s="409">
        <f t="shared" ref="R37:R100" si="5">IF(OR(G37="Combined Summary",F37="Standalone"),(SUMIF(D$36:D$135,D37,I$36:I$135)),"")</f>
        <v>2</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15</v>
      </c>
      <c r="D38" s="395" t="s">
        <v>348</v>
      </c>
      <c r="E38" s="395"/>
      <c r="F38" s="416" t="s">
        <v>143</v>
      </c>
      <c r="G38" s="417" t="s">
        <v>136</v>
      </c>
      <c r="H38" s="416" t="s">
        <v>353</v>
      </c>
      <c r="I38" s="134">
        <v>1</v>
      </c>
      <c r="J38" s="134">
        <v>0</v>
      </c>
      <c r="K38" s="350">
        <f t="shared" si="3"/>
        <v>1</v>
      </c>
      <c r="L38" s="291">
        <v>307615.24</v>
      </c>
      <c r="M38" s="352"/>
      <c r="N38" s="116"/>
      <c r="O38" s="116"/>
      <c r="P38" s="116"/>
      <c r="Q38" s="351">
        <f t="shared" si="4"/>
        <v>307615.24</v>
      </c>
      <c r="R38" s="409">
        <f t="shared" si="5"/>
        <v>2</v>
      </c>
      <c r="S38" s="407" t="str">
        <f t="shared" si="6"/>
        <v>ERROR</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15</v>
      </c>
      <c r="D39" s="395" t="s">
        <v>349</v>
      </c>
      <c r="E39" s="395"/>
      <c r="F39" s="125" t="s">
        <v>143</v>
      </c>
      <c r="G39" s="107" t="s">
        <v>136</v>
      </c>
      <c r="H39" s="416" t="s">
        <v>353</v>
      </c>
      <c r="I39" s="134">
        <v>1</v>
      </c>
      <c r="J39" s="134">
        <v>0</v>
      </c>
      <c r="K39" s="350">
        <f t="shared" si="3"/>
        <v>1</v>
      </c>
      <c r="L39" s="291">
        <v>555203.07999999996</v>
      </c>
      <c r="M39" s="352"/>
      <c r="N39" s="116"/>
      <c r="O39" s="116"/>
      <c r="P39" s="116"/>
      <c r="Q39" s="351">
        <f t="shared" si="4"/>
        <v>555203.07999999996</v>
      </c>
      <c r="R39" s="409">
        <f t="shared" si="5"/>
        <v>2</v>
      </c>
      <c r="S39" s="407" t="str">
        <f t="shared" si="6"/>
        <v>ERROR</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15</v>
      </c>
      <c r="D40" s="395" t="s">
        <v>350</v>
      </c>
      <c r="E40" s="395"/>
      <c r="F40" s="125" t="s">
        <v>143</v>
      </c>
      <c r="G40" s="107" t="s">
        <v>136</v>
      </c>
      <c r="H40" s="416" t="s">
        <v>353</v>
      </c>
      <c r="I40" s="134">
        <v>1</v>
      </c>
      <c r="J40" s="134">
        <v>0</v>
      </c>
      <c r="K40" s="350">
        <f t="shared" si="3"/>
        <v>0</v>
      </c>
      <c r="L40" s="291">
        <v>503594.23</v>
      </c>
      <c r="M40" s="352"/>
      <c r="N40" s="116"/>
      <c r="O40" s="116"/>
      <c r="P40" s="116"/>
      <c r="Q40" s="351">
        <f t="shared" si="4"/>
        <v>503594.23</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15</v>
      </c>
      <c r="D41" s="395" t="s">
        <v>351</v>
      </c>
      <c r="E41" s="395"/>
      <c r="F41" s="125" t="s">
        <v>143</v>
      </c>
      <c r="G41" s="107" t="s">
        <v>136</v>
      </c>
      <c r="H41" s="416" t="s">
        <v>353</v>
      </c>
      <c r="I41" s="134">
        <v>1</v>
      </c>
      <c r="J41" s="134">
        <v>0</v>
      </c>
      <c r="K41" s="350">
        <f t="shared" si="3"/>
        <v>0</v>
      </c>
      <c r="L41" s="291">
        <v>835946.95</v>
      </c>
      <c r="M41" s="352"/>
      <c r="N41" s="116"/>
      <c r="O41" s="116"/>
      <c r="P41" s="116"/>
      <c r="Q41" s="351">
        <f t="shared" si="4"/>
        <v>835946.95</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15</v>
      </c>
      <c r="D42" s="395" t="s">
        <v>352</v>
      </c>
      <c r="E42" s="395"/>
      <c r="F42" s="125" t="s">
        <v>143</v>
      </c>
      <c r="G42" s="107" t="s">
        <v>136</v>
      </c>
      <c r="H42" s="416" t="s">
        <v>353</v>
      </c>
      <c r="I42" s="134">
        <v>1</v>
      </c>
      <c r="J42" s="134">
        <v>0.67</v>
      </c>
      <c r="K42" s="350">
        <f t="shared" si="3"/>
        <v>0.67</v>
      </c>
      <c r="L42" s="291">
        <v>24852.82</v>
      </c>
      <c r="M42" s="352"/>
      <c r="N42" s="116"/>
      <c r="O42" s="116"/>
      <c r="P42" s="116"/>
      <c r="Q42" s="351">
        <f t="shared" si="4"/>
        <v>24852.82</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15</v>
      </c>
      <c r="D43" s="395" t="s">
        <v>346</v>
      </c>
      <c r="E43" s="395"/>
      <c r="F43" s="416" t="s">
        <v>143</v>
      </c>
      <c r="G43" s="107" t="s">
        <v>137</v>
      </c>
      <c r="H43" s="416" t="s">
        <v>354</v>
      </c>
      <c r="I43" s="134">
        <v>1</v>
      </c>
      <c r="J43" s="134">
        <v>1</v>
      </c>
      <c r="K43" s="350">
        <f t="shared" si="3"/>
        <v>1</v>
      </c>
      <c r="L43" s="291">
        <v>13388.16</v>
      </c>
      <c r="M43" s="352">
        <v>18964.21</v>
      </c>
      <c r="N43" s="116"/>
      <c r="O43" s="116"/>
      <c r="P43" s="116"/>
      <c r="Q43" s="351">
        <f t="shared" si="4"/>
        <v>32352.37</v>
      </c>
      <c r="R43" s="409">
        <f t="shared" si="5"/>
        <v>2</v>
      </c>
      <c r="S43" s="407" t="str">
        <f t="shared" si="6"/>
        <v>ERROR</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15</v>
      </c>
      <c r="D44" s="395" t="s">
        <v>347</v>
      </c>
      <c r="E44" s="395"/>
      <c r="F44" s="125" t="s">
        <v>143</v>
      </c>
      <c r="G44" s="107" t="s">
        <v>137</v>
      </c>
      <c r="H44" s="416" t="s">
        <v>354</v>
      </c>
      <c r="I44" s="134">
        <v>1</v>
      </c>
      <c r="J44" s="134">
        <v>1</v>
      </c>
      <c r="K44" s="350">
        <f t="shared" si="3"/>
        <v>1</v>
      </c>
      <c r="L44" s="291">
        <v>92760.16</v>
      </c>
      <c r="M44" s="352">
        <v>192259.07</v>
      </c>
      <c r="N44" s="116"/>
      <c r="O44" s="116"/>
      <c r="P44" s="116"/>
      <c r="Q44" s="351">
        <f t="shared" si="4"/>
        <v>285019.23</v>
      </c>
      <c r="R44" s="409">
        <f t="shared" si="5"/>
        <v>2</v>
      </c>
      <c r="S44" s="407" t="str">
        <f t="shared" si="6"/>
        <v>ERROR</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15</v>
      </c>
      <c r="D45" s="395" t="s">
        <v>348</v>
      </c>
      <c r="E45" s="395"/>
      <c r="F45" s="125" t="s">
        <v>143</v>
      </c>
      <c r="G45" s="107" t="s">
        <v>137</v>
      </c>
      <c r="H45" s="416" t="s">
        <v>354</v>
      </c>
      <c r="I45" s="134">
        <v>1</v>
      </c>
      <c r="J45" s="134">
        <v>1</v>
      </c>
      <c r="K45" s="350">
        <f t="shared" si="3"/>
        <v>1</v>
      </c>
      <c r="L45" s="291">
        <v>1286225.96</v>
      </c>
      <c r="M45" s="352">
        <v>1958533.39</v>
      </c>
      <c r="N45" s="116"/>
      <c r="O45" s="116"/>
      <c r="P45" s="116">
        <v>83.72</v>
      </c>
      <c r="Q45" s="351">
        <f t="shared" si="4"/>
        <v>3244843.07</v>
      </c>
      <c r="R45" s="409">
        <f t="shared" si="5"/>
        <v>2</v>
      </c>
      <c r="S45" s="407" t="str">
        <f t="shared" si="6"/>
        <v>ERROR</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15</v>
      </c>
      <c r="D46" s="395" t="s">
        <v>349</v>
      </c>
      <c r="E46" s="395"/>
      <c r="F46" s="125" t="s">
        <v>143</v>
      </c>
      <c r="G46" s="107" t="s">
        <v>137</v>
      </c>
      <c r="H46" s="416" t="s">
        <v>354</v>
      </c>
      <c r="I46" s="134">
        <v>1</v>
      </c>
      <c r="J46" s="134">
        <v>1</v>
      </c>
      <c r="K46" s="350">
        <f t="shared" si="3"/>
        <v>1</v>
      </c>
      <c r="L46" s="291">
        <v>787930.84</v>
      </c>
      <c r="M46" s="352">
        <v>795338.44</v>
      </c>
      <c r="N46" s="116"/>
      <c r="O46" s="116"/>
      <c r="P46" s="116">
        <v>2565.4499999999998</v>
      </c>
      <c r="Q46" s="351">
        <f t="shared" si="4"/>
        <v>1585834.7299999997</v>
      </c>
      <c r="R46" s="409">
        <f t="shared" si="5"/>
        <v>2</v>
      </c>
      <c r="S46" s="407" t="str">
        <f t="shared" si="6"/>
        <v>ERROR</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15</v>
      </c>
      <c r="D47" s="395" t="s">
        <v>355</v>
      </c>
      <c r="E47" s="395"/>
      <c r="F47" s="416" t="s">
        <v>143</v>
      </c>
      <c r="G47" s="107" t="s">
        <v>132</v>
      </c>
      <c r="H47" s="416" t="s">
        <v>356</v>
      </c>
      <c r="I47" s="134">
        <v>1</v>
      </c>
      <c r="J47" s="134">
        <v>1</v>
      </c>
      <c r="K47" s="350">
        <f t="shared" si="3"/>
        <v>1</v>
      </c>
      <c r="L47" s="291">
        <v>185914.51</v>
      </c>
      <c r="M47" s="352">
        <v>5159.95</v>
      </c>
      <c r="N47" s="116"/>
      <c r="O47" s="116"/>
      <c r="P47" s="116">
        <v>126.6</v>
      </c>
      <c r="Q47" s="351">
        <f t="shared" si="4"/>
        <v>191201.06000000003</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422"/>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4"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32"/>
  <sheetViews>
    <sheetView showGridLines="0" zoomScale="70" zoomScaleNormal="70" zoomScaleSheetLayoutView="40" workbookViewId="0">
      <selection activeCell="K32" sqref="K32"/>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7" t="s">
        <v>1</v>
      </c>
      <c r="C7" s="447"/>
      <c r="D7" s="9" t="str">
        <f>IF(ISBLANK('1. Information'!D8),"",'1. Information'!D8)</f>
        <v>Kern</v>
      </c>
      <c r="F7" s="94" t="s">
        <v>2</v>
      </c>
      <c r="G7" s="109">
        <f>IF(ISBLANK('1. Information'!D7),"",'1. Information'!D7)</f>
        <v>43457</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61"/>
      <c r="D13" s="461"/>
      <c r="E13" s="461"/>
      <c r="F13" s="30" t="s">
        <v>304</v>
      </c>
      <c r="G13" s="44" t="s">
        <v>5</v>
      </c>
      <c r="H13" s="27" t="s">
        <v>6</v>
      </c>
      <c r="I13" s="27" t="s">
        <v>31</v>
      </c>
      <c r="J13" s="27" t="s">
        <v>15</v>
      </c>
      <c r="K13" s="306" t="s">
        <v>281</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1" t="s">
        <v>319</v>
      </c>
      <c r="D16" s="442"/>
      <c r="E16" s="443"/>
      <c r="F16" s="367">
        <v>506126</v>
      </c>
      <c r="G16" s="19"/>
      <c r="H16" s="19"/>
      <c r="I16" s="19"/>
      <c r="J16" s="19"/>
      <c r="K16" s="293">
        <f>SUM(F16:J16)</f>
        <v>506126</v>
      </c>
      <c r="L16" s="404"/>
      <c r="M16" s="404"/>
      <c r="N16" s="404"/>
      <c r="O16" s="108"/>
      <c r="P16" s="108"/>
    </row>
    <row r="17" spans="2:17" ht="15.75" x14ac:dyDescent="0.25">
      <c r="B17" s="405">
        <v>4</v>
      </c>
      <c r="C17" s="441" t="s">
        <v>320</v>
      </c>
      <c r="D17" s="442"/>
      <c r="E17" s="443"/>
      <c r="F17" s="410">
        <v>41616.22</v>
      </c>
      <c r="G17" s="19"/>
      <c r="H17" s="19"/>
      <c r="I17" s="19"/>
      <c r="J17" s="19"/>
      <c r="K17" s="293">
        <f>SUM(F17:J17)</f>
        <v>41616.22</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1022303.69</v>
      </c>
      <c r="G20" s="47">
        <f>SUMIF($J$29:$J$132,"Project Direct",L$29:L$132)</f>
        <v>0</v>
      </c>
      <c r="H20" s="19">
        <f>SUMIF($J$29:$J$132,"Project Direct",M$29:M$132)</f>
        <v>0</v>
      </c>
      <c r="I20" s="19">
        <f>SUMIF($J$29:$J$132,"Project Direct",N$29:N$132)</f>
        <v>0</v>
      </c>
      <c r="J20" s="19">
        <f>SUMIF($J$29:$J$132,"Project Direct",O$29:O$132)</f>
        <v>0</v>
      </c>
      <c r="K20" s="293">
        <f t="shared" si="0"/>
        <v>1022303.69</v>
      </c>
      <c r="L20"/>
      <c r="M20"/>
      <c r="N20"/>
      <c r="O20" s="108"/>
      <c r="P20" s="108"/>
    </row>
    <row r="21" spans="2:17" ht="15.75" x14ac:dyDescent="0.25">
      <c r="B21" s="101">
        <v>8</v>
      </c>
      <c r="C21" s="460" t="s">
        <v>164</v>
      </c>
      <c r="D21" s="460"/>
      <c r="E21" s="460"/>
      <c r="F21" s="18">
        <f>SUM(F18:F20)</f>
        <v>1022303.69</v>
      </c>
      <c r="G21" s="48">
        <f>SUM(G18:G20)</f>
        <v>0</v>
      </c>
      <c r="H21" s="18">
        <f>SUM(H18:H20)</f>
        <v>0</v>
      </c>
      <c r="I21" s="18">
        <f>SUM(I18:I20)</f>
        <v>0</v>
      </c>
      <c r="J21" s="18">
        <f t="shared" ref="J21" si="1">SUM(J18:J20)</f>
        <v>0</v>
      </c>
      <c r="K21" s="18">
        <f t="shared" ref="K21" si="2">SUM(K18:K20)</f>
        <v>1022303.69</v>
      </c>
      <c r="L21"/>
      <c r="M21"/>
      <c r="N21"/>
      <c r="O21" s="108"/>
      <c r="P21" s="108"/>
    </row>
    <row r="22" spans="2:17" ht="30.95" customHeight="1" x14ac:dyDescent="0.25">
      <c r="B22" s="101">
        <v>9</v>
      </c>
      <c r="C22" s="457" t="s">
        <v>321</v>
      </c>
      <c r="D22" s="457"/>
      <c r="E22" s="457"/>
      <c r="F22" s="20">
        <f t="shared" ref="F22:K22" si="3">SUM(F14:F15,F17,F18:F20)</f>
        <v>1063919.9099999999</v>
      </c>
      <c r="G22" s="20">
        <f t="shared" si="3"/>
        <v>0</v>
      </c>
      <c r="H22" s="20">
        <f t="shared" si="3"/>
        <v>0</v>
      </c>
      <c r="I22" s="20">
        <f t="shared" si="3"/>
        <v>0</v>
      </c>
      <c r="J22" s="20">
        <f t="shared" si="3"/>
        <v>0</v>
      </c>
      <c r="K22" s="20">
        <f t="shared" si="3"/>
        <v>1063919.9099999999</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0" t="s">
        <v>15</v>
      </c>
      <c r="P28" s="306" t="s">
        <v>281</v>
      </c>
    </row>
    <row r="29" spans="2:17" x14ac:dyDescent="0.2">
      <c r="B29" s="123">
        <v>1</v>
      </c>
      <c r="C29" s="137">
        <f>IF(P32&lt;&gt;0,VLOOKUP($D$7,Info_County_Code,2,FALSE),"")</f>
        <v>15</v>
      </c>
      <c r="D29" s="395" t="s">
        <v>357</v>
      </c>
      <c r="E29" s="138"/>
      <c r="F29" s="138">
        <v>42852</v>
      </c>
      <c r="G29" s="138">
        <v>42921</v>
      </c>
      <c r="H29" s="116">
        <v>1680223</v>
      </c>
      <c r="I29" s="116"/>
      <c r="J29" s="118" t="s">
        <v>158</v>
      </c>
      <c r="K29" s="120"/>
      <c r="L29" s="120"/>
      <c r="M29" s="116"/>
      <c r="N29" s="116"/>
      <c r="O29" s="129"/>
      <c r="P29" s="293">
        <f t="shared" ref="P29:P64" si="4">SUM(K29:O29)</f>
        <v>0</v>
      </c>
    </row>
    <row r="30" spans="2:17" x14ac:dyDescent="0.2">
      <c r="B30" s="123">
        <v>1</v>
      </c>
      <c r="C30" s="139">
        <f t="shared" ref="C30:I31" si="5">IF(ISBLANK(C29),"",C29)</f>
        <v>15</v>
      </c>
      <c r="D30" s="397" t="str">
        <f t="shared" si="5"/>
        <v>Smart 911</v>
      </c>
      <c r="E30" s="140" t="str">
        <f t="shared" si="5"/>
        <v/>
      </c>
      <c r="F30" s="140">
        <f t="shared" si="5"/>
        <v>42852</v>
      </c>
      <c r="G30" s="140">
        <f t="shared" si="5"/>
        <v>42921</v>
      </c>
      <c r="H30" s="122">
        <f t="shared" si="5"/>
        <v>1680223</v>
      </c>
      <c r="I30" s="122" t="str">
        <f t="shared" si="5"/>
        <v/>
      </c>
      <c r="J30" s="119" t="s">
        <v>159</v>
      </c>
      <c r="K30" s="120"/>
      <c r="L30" s="120"/>
      <c r="M30" s="116"/>
      <c r="N30" s="116"/>
      <c r="O30" s="129"/>
      <c r="P30" s="293">
        <f t="shared" si="4"/>
        <v>0</v>
      </c>
    </row>
    <row r="31" spans="2:17" x14ac:dyDescent="0.2">
      <c r="B31" s="123">
        <v>1</v>
      </c>
      <c r="C31" s="139">
        <f t="shared" ref="C31:H31" si="6">IF(ISBLANK(C29),"",C29)</f>
        <v>15</v>
      </c>
      <c r="D31" s="398" t="str">
        <f t="shared" si="6"/>
        <v>Smart 911</v>
      </c>
      <c r="E31" s="141" t="str">
        <f t="shared" si="6"/>
        <v/>
      </c>
      <c r="F31" s="141">
        <f t="shared" si="6"/>
        <v>42852</v>
      </c>
      <c r="G31" s="141">
        <f t="shared" si="6"/>
        <v>42921</v>
      </c>
      <c r="H31" s="119">
        <f t="shared" si="6"/>
        <v>1680223</v>
      </c>
      <c r="I31" s="119" t="str">
        <f t="shared" si="5"/>
        <v/>
      </c>
      <c r="J31" s="119" t="s">
        <v>237</v>
      </c>
      <c r="K31" s="120">
        <v>1022303.69</v>
      </c>
      <c r="L31" s="120"/>
      <c r="M31" s="116"/>
      <c r="N31" s="116"/>
      <c r="O31" s="129"/>
      <c r="P31" s="293">
        <f t="shared" si="4"/>
        <v>1022303.69</v>
      </c>
    </row>
    <row r="32" spans="2:17" ht="15.75" x14ac:dyDescent="0.25">
      <c r="B32" s="96">
        <v>1</v>
      </c>
      <c r="C32" s="22">
        <f t="shared" ref="C32:I32" si="7">IF(ISBLANK(C29),"",C29)</f>
        <v>15</v>
      </c>
      <c r="D32" s="399" t="str">
        <f t="shared" si="7"/>
        <v>Smart 911</v>
      </c>
      <c r="E32" s="33" t="str">
        <f t="shared" si="7"/>
        <v/>
      </c>
      <c r="F32" s="33">
        <f t="shared" si="7"/>
        <v>42852</v>
      </c>
      <c r="G32" s="33">
        <f t="shared" si="7"/>
        <v>42921</v>
      </c>
      <c r="H32" s="34">
        <f t="shared" si="7"/>
        <v>1680223</v>
      </c>
      <c r="I32" s="34" t="str">
        <f t="shared" si="7"/>
        <v/>
      </c>
      <c r="J32" s="8" t="s">
        <v>263</v>
      </c>
      <c r="K32" s="50">
        <f>SUM(K29:K31)</f>
        <v>1022303.69</v>
      </c>
      <c r="L32" s="50">
        <f>SUM(L29:L31)</f>
        <v>0</v>
      </c>
      <c r="M32" s="35">
        <f t="shared" ref="M32:O32" si="8">SUM(M29:M31)</f>
        <v>0</v>
      </c>
      <c r="N32" s="35">
        <f t="shared" si="8"/>
        <v>0</v>
      </c>
      <c r="O32" s="311">
        <f t="shared" si="8"/>
        <v>0</v>
      </c>
      <c r="P32" s="8">
        <f t="shared" si="4"/>
        <v>1022303.69</v>
      </c>
    </row>
    <row r="33" spans="2:16" x14ac:dyDescent="0.2">
      <c r="B33" s="123">
        <v>2</v>
      </c>
      <c r="C33" s="137" t="str">
        <f>IF(P36&lt;&gt;0,VLOOKUP($D$7,Info_County_Code,2,FALSE),"")</f>
        <v/>
      </c>
      <c r="D33" s="395"/>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zoomScale="70" zoomScaleNormal="70" zoomScaleSheetLayoutView="55" workbookViewId="0">
      <selection activeCell="E30" sqref="E30"/>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Kern</v>
      </c>
      <c r="F7" s="94" t="s">
        <v>2</v>
      </c>
      <c r="G7" s="38">
        <f>IF(ISBLANK('1. Information'!D7),"",'1. Information'!D7)</f>
        <v>43457</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304</v>
      </c>
      <c r="G13" s="27" t="s">
        <v>5</v>
      </c>
      <c r="H13" s="27" t="s">
        <v>6</v>
      </c>
      <c r="I13" s="27" t="s">
        <v>31</v>
      </c>
      <c r="J13" s="27" t="s">
        <v>15</v>
      </c>
      <c r="K13" s="301" t="s">
        <v>281</v>
      </c>
      <c r="L13"/>
      <c r="M13"/>
      <c r="N13" s="108"/>
      <c r="O13" s="108"/>
    </row>
    <row r="14" spans="1:22" ht="15.75" x14ac:dyDescent="0.25">
      <c r="A14" s="108"/>
      <c r="B14" s="101">
        <v>1</v>
      </c>
      <c r="C14" s="445" t="s">
        <v>16</v>
      </c>
      <c r="D14" s="445"/>
      <c r="E14" s="441"/>
      <c r="F14" s="290"/>
      <c r="G14" s="142"/>
      <c r="H14" s="142"/>
      <c r="I14" s="142"/>
      <c r="J14" s="142"/>
      <c r="K14" s="292">
        <f>SUM(F14:J14)</f>
        <v>0</v>
      </c>
      <c r="L14"/>
      <c r="M14"/>
      <c r="N14" s="108"/>
      <c r="O14" s="108"/>
    </row>
    <row r="15" spans="1:22" ht="15.75" x14ac:dyDescent="0.25">
      <c r="A15" s="108"/>
      <c r="B15" s="101">
        <v>2</v>
      </c>
      <c r="C15" s="445" t="s">
        <v>17</v>
      </c>
      <c r="D15" s="445"/>
      <c r="E15" s="441"/>
      <c r="F15" s="290"/>
      <c r="G15" s="142"/>
      <c r="H15" s="142"/>
      <c r="I15" s="142"/>
      <c r="J15" s="142"/>
      <c r="K15" s="292">
        <f t="shared" ref="K15:K19" si="0">SUM(F15:J15)</f>
        <v>0</v>
      </c>
      <c r="L15"/>
      <c r="M15"/>
      <c r="N15" s="108"/>
      <c r="O15" s="108"/>
    </row>
    <row r="16" spans="1:22" ht="15.75" x14ac:dyDescent="0.25">
      <c r="A16" s="108"/>
      <c r="B16" s="101">
        <v>3</v>
      </c>
      <c r="C16" s="445" t="s">
        <v>238</v>
      </c>
      <c r="D16" s="445"/>
      <c r="E16" s="441"/>
      <c r="F16" s="290"/>
      <c r="G16" s="355"/>
      <c r="H16" s="355"/>
      <c r="I16" s="355"/>
      <c r="J16" s="355"/>
      <c r="K16" s="292">
        <f t="shared" si="0"/>
        <v>0</v>
      </c>
      <c r="L16"/>
      <c r="M16"/>
      <c r="N16" s="108"/>
      <c r="O16" s="108"/>
    </row>
    <row r="17" spans="1:22" ht="15.75" x14ac:dyDescent="0.25">
      <c r="A17" s="108"/>
      <c r="B17" s="101">
        <v>4</v>
      </c>
      <c r="C17" s="445" t="s">
        <v>221</v>
      </c>
      <c r="D17" s="445"/>
      <c r="E17" s="441"/>
      <c r="F17" s="367"/>
      <c r="G17" s="119"/>
      <c r="H17" s="119"/>
      <c r="I17" s="119"/>
      <c r="J17" s="119"/>
      <c r="K17" s="292">
        <f t="shared" si="0"/>
        <v>0</v>
      </c>
      <c r="L17"/>
      <c r="M17"/>
      <c r="N17" s="108"/>
      <c r="O17" s="108"/>
    </row>
    <row r="18" spans="1:22" ht="15.75" x14ac:dyDescent="0.25">
      <c r="A18" s="108"/>
      <c r="B18" s="101">
        <v>5</v>
      </c>
      <c r="C18" s="445" t="s">
        <v>222</v>
      </c>
      <c r="D18" s="445"/>
      <c r="E18" s="441"/>
      <c r="F18" s="367"/>
      <c r="G18" s="119"/>
      <c r="H18" s="119"/>
      <c r="I18" s="119"/>
      <c r="J18" s="119"/>
      <c r="K18" s="292">
        <f t="shared" si="0"/>
        <v>0</v>
      </c>
      <c r="L18"/>
      <c r="M18"/>
      <c r="N18" s="108"/>
      <c r="O18" s="108"/>
    </row>
    <row r="19" spans="1:22" ht="15.75" x14ac:dyDescent="0.25">
      <c r="A19" s="108"/>
      <c r="B19" s="101">
        <v>6</v>
      </c>
      <c r="C19" s="441" t="s">
        <v>174</v>
      </c>
      <c r="D19" s="442"/>
      <c r="E19" s="443"/>
      <c r="F19" s="122">
        <f>SUM(E28:E32)</f>
        <v>896636.62</v>
      </c>
      <c r="G19" s="121">
        <f t="shared" ref="G19:I19" si="1">SUM(F28:F32)</f>
        <v>0</v>
      </c>
      <c r="H19" s="122">
        <f t="shared" si="1"/>
        <v>0</v>
      </c>
      <c r="I19" s="122">
        <f t="shared" si="1"/>
        <v>0</v>
      </c>
      <c r="J19" s="122">
        <f>SUM(I28:I32)</f>
        <v>0</v>
      </c>
      <c r="K19" s="293">
        <f t="shared" si="0"/>
        <v>896636.62</v>
      </c>
      <c r="L19"/>
      <c r="M19"/>
      <c r="N19" s="108"/>
      <c r="O19" s="108"/>
    </row>
    <row r="20" spans="1:22" ht="30.95" customHeight="1" x14ac:dyDescent="0.25">
      <c r="A20" s="108"/>
      <c r="B20" s="101">
        <v>7</v>
      </c>
      <c r="C20" s="457" t="s">
        <v>220</v>
      </c>
      <c r="D20" s="457"/>
      <c r="E20" s="457"/>
      <c r="F20" s="8">
        <f>SUM(F14:F16,F18:F19)</f>
        <v>896636.62</v>
      </c>
      <c r="G20" s="43">
        <f t="shared" ref="G20:J20" si="2">SUM(G14:G16,G18:G19)</f>
        <v>0</v>
      </c>
      <c r="H20" s="7">
        <f t="shared" si="2"/>
        <v>0</v>
      </c>
      <c r="I20" s="7">
        <f t="shared" si="2"/>
        <v>0</v>
      </c>
      <c r="J20" s="7">
        <f t="shared" si="2"/>
        <v>0</v>
      </c>
      <c r="K20" s="8">
        <f>SUM(K14:K16,K18:K19)</f>
        <v>896636.62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6" t="s">
        <v>281</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15</v>
      </c>
      <c r="D29" s="145" t="s">
        <v>106</v>
      </c>
      <c r="E29" s="116">
        <v>204558</v>
      </c>
      <c r="F29" s="120"/>
      <c r="G29" s="116"/>
      <c r="H29" s="116"/>
      <c r="I29" s="313"/>
      <c r="J29" s="119">
        <f t="shared" ref="J29:J32" si="3">SUM(E29:I29)</f>
        <v>204558</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f>IF(J31&lt;&gt;0,VLOOKUP($D$7,Info_County_Code,2,FALSE),"")</f>
        <v>15</v>
      </c>
      <c r="D31" s="145" t="s">
        <v>108</v>
      </c>
      <c r="E31" s="116">
        <f>681138.62+10940</f>
        <v>692078.62</v>
      </c>
      <c r="F31" s="120"/>
      <c r="G31" s="116"/>
      <c r="H31" s="116"/>
      <c r="I31" s="313"/>
      <c r="J31" s="119">
        <f t="shared" si="3"/>
        <v>692078.62</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1:W47"/>
  <sheetViews>
    <sheetView showGridLines="0" zoomScale="70" zoomScaleNormal="70" zoomScaleSheetLayoutView="40" workbookViewId="0">
      <selection activeCell="F14" sqref="F14"/>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Kern</v>
      </c>
      <c r="E7" s="16"/>
      <c r="F7" s="95" t="s">
        <v>2</v>
      </c>
      <c r="G7" s="109">
        <f>IF(ISBLANK('1. Information'!D7),"",'1. Information'!D7)</f>
        <v>43457</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7" t="s">
        <v>213</v>
      </c>
      <c r="H12" s="447"/>
      <c r="I12" s="447"/>
      <c r="J12" s="447"/>
      <c r="K12" s="331"/>
      <c r="L12"/>
      <c r="M12"/>
      <c r="U12" s="108"/>
      <c r="V12" s="108"/>
      <c r="W12" s="108"/>
    </row>
    <row r="13" spans="2:23" ht="47.25" x14ac:dyDescent="0.25">
      <c r="D13" s="3"/>
      <c r="E13" s="16"/>
      <c r="F13" s="30" t="s">
        <v>304</v>
      </c>
      <c r="G13" s="27" t="s">
        <v>5</v>
      </c>
      <c r="H13" s="27" t="s">
        <v>6</v>
      </c>
      <c r="I13" s="27" t="s">
        <v>31</v>
      </c>
      <c r="J13" s="27" t="s">
        <v>15</v>
      </c>
      <c r="K13" s="306" t="s">
        <v>281</v>
      </c>
      <c r="L13"/>
      <c r="M13"/>
      <c r="U13" s="108"/>
      <c r="V13" s="108"/>
      <c r="W13" s="108"/>
    </row>
    <row r="14" spans="2:23" x14ac:dyDescent="0.25">
      <c r="B14" s="101">
        <v>1</v>
      </c>
      <c r="C14" s="445" t="s">
        <v>189</v>
      </c>
      <c r="D14" s="445"/>
      <c r="E14" s="441"/>
      <c r="F14" s="142"/>
      <c r="G14" s="142"/>
      <c r="H14" s="142"/>
      <c r="I14" s="142"/>
      <c r="J14" s="142"/>
      <c r="K14" s="118">
        <f>SUM(F14:J14)</f>
        <v>0</v>
      </c>
      <c r="L14"/>
      <c r="M14"/>
      <c r="U14" s="108"/>
      <c r="V14" s="108"/>
      <c r="W14" s="108"/>
    </row>
    <row r="15" spans="2:23" x14ac:dyDescent="0.25">
      <c r="B15" s="101">
        <v>2</v>
      </c>
      <c r="C15" s="445" t="s">
        <v>188</v>
      </c>
      <c r="D15" s="445"/>
      <c r="E15" s="441"/>
      <c r="F15" s="142"/>
      <c r="G15" s="142"/>
      <c r="H15" s="142"/>
      <c r="I15" s="142"/>
      <c r="J15" s="142"/>
      <c r="K15" s="118">
        <f t="shared" ref="K15:K20" si="0">SUM(F15:J15)</f>
        <v>0</v>
      </c>
      <c r="L15"/>
      <c r="M15"/>
      <c r="U15" s="108"/>
      <c r="V15" s="108"/>
      <c r="W15" s="108"/>
    </row>
    <row r="16" spans="2:23" x14ac:dyDescent="0.25">
      <c r="B16" s="101">
        <v>3</v>
      </c>
      <c r="C16" s="445" t="s">
        <v>123</v>
      </c>
      <c r="D16" s="445"/>
      <c r="E16" s="441"/>
      <c r="F16" s="142"/>
      <c r="G16" s="142"/>
      <c r="H16" s="142"/>
      <c r="I16" s="142"/>
      <c r="J16" s="142"/>
      <c r="K16" s="118">
        <f t="shared" si="0"/>
        <v>0</v>
      </c>
      <c r="L16"/>
      <c r="M16"/>
      <c r="U16" s="108"/>
      <c r="V16" s="108"/>
      <c r="W16" s="108"/>
    </row>
    <row r="17" spans="2:23" x14ac:dyDescent="0.25">
      <c r="B17" s="101">
        <v>4</v>
      </c>
      <c r="C17" s="445" t="s">
        <v>122</v>
      </c>
      <c r="D17" s="445"/>
      <c r="E17" s="441"/>
      <c r="F17" s="142"/>
      <c r="G17" s="142"/>
      <c r="H17" s="142"/>
      <c r="I17" s="142"/>
      <c r="J17" s="142"/>
      <c r="K17" s="118">
        <f t="shared" si="0"/>
        <v>0</v>
      </c>
      <c r="L17"/>
      <c r="M17"/>
      <c r="U17" s="108"/>
      <c r="V17" s="108"/>
      <c r="W17" s="108"/>
    </row>
    <row r="18" spans="2:23" x14ac:dyDescent="0.25">
      <c r="B18" s="101">
        <v>5</v>
      </c>
      <c r="C18" s="445" t="s">
        <v>239</v>
      </c>
      <c r="D18" s="445"/>
      <c r="E18" s="441"/>
      <c r="F18" s="142"/>
      <c r="G18" s="142"/>
      <c r="H18" s="142"/>
      <c r="I18" s="142"/>
      <c r="J18" s="142"/>
      <c r="K18" s="118">
        <f t="shared" si="0"/>
        <v>0</v>
      </c>
      <c r="L18"/>
      <c r="M18"/>
      <c r="U18" s="108"/>
      <c r="V18" s="108"/>
      <c r="W18" s="108"/>
    </row>
    <row r="19" spans="2:23" x14ac:dyDescent="0.25">
      <c r="B19" s="101">
        <v>6</v>
      </c>
      <c r="C19" s="445" t="s">
        <v>240</v>
      </c>
      <c r="D19" s="445"/>
      <c r="E19" s="441"/>
      <c r="F19" s="142"/>
      <c r="G19" s="142"/>
      <c r="H19" s="142"/>
      <c r="I19" s="142"/>
      <c r="J19" s="355"/>
      <c r="K19" s="118">
        <f t="shared" si="0"/>
        <v>0</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6" t="s">
        <v>20</v>
      </c>
      <c r="D21" s="466"/>
      <c r="E21" s="466"/>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6" t="s">
        <v>281</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4"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2019-01-03T00:55:24Z</cp:lastPrinted>
  <dcterms:created xsi:type="dcterms:W3CDTF">2017-07-05T19:48:18Z</dcterms:created>
  <dcterms:modified xsi:type="dcterms:W3CDTF">2019-05-21T21:13:16Z</dcterms:modified>
</cp:coreProperties>
</file>