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2" activeTab="3"/>
  </bookViews>
  <sheets>
    <sheet name="DHCS Only" sheetId="21"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WET'!$B$2:$L$32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13">'drop down fields'!$A$1:$N$60</definedName>
    <definedName name="_xlnm.Print_Area" localSheetId="14">'E-1 CountyState2017'!$A$1:$G$83</definedName>
    <definedName name="_xlnm.Print_Area" localSheetId="1">Instructions!$A$5:$K$19</definedName>
    <definedName name="_xlnm.Print_Titles" localSheetId="3">'2. Component Summary'!$20:$20</definedName>
    <definedName name="WET_Funding_Category">'drop down fields'!$H$2:$H$6</definedName>
  </definedNames>
  <calcPr calcId="162913"/>
</workbook>
</file>

<file path=xl/calcChain.xml><?xml version="1.0" encoding="utf-8"?>
<calcChain xmlns="http://schemas.openxmlformats.org/spreadsheetml/2006/main">
  <c r="G40" i="22" l="1"/>
  <c r="K44" i="2" l="1"/>
  <c r="F16" i="2"/>
  <c r="F16" i="22"/>
  <c r="F20" i="2" l="1"/>
  <c r="F23" i="19"/>
  <c r="E23" i="19"/>
  <c r="D23" i="19"/>
  <c r="F23" i="22" l="1"/>
  <c r="F24" i="22"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9" i="2" l="1"/>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22" i="3"/>
  <c r="C123" i="3"/>
  <c r="P96" i="3"/>
  <c r="C93" i="3" s="1"/>
  <c r="C96" i="3" s="1"/>
  <c r="C91" i="3"/>
  <c r="P36" i="3"/>
  <c r="C33" i="3" s="1"/>
  <c r="C118" i="3" l="1"/>
  <c r="C95" i="3"/>
  <c r="C94" i="3"/>
  <c r="C115" i="3"/>
  <c r="C114" i="3"/>
  <c r="C129" i="3"/>
  <c r="C131" i="3" s="1"/>
  <c r="C107" i="3"/>
  <c r="C102" i="3"/>
  <c r="C119" i="3"/>
  <c r="C110" i="3"/>
  <c r="C90" i="3"/>
  <c r="C98" i="3"/>
  <c r="C111" i="3"/>
  <c r="C128" i="3"/>
  <c r="C103" i="3"/>
  <c r="C127" i="3"/>
  <c r="C99" i="3"/>
  <c r="C106" i="3"/>
  <c r="B3" i="20"/>
  <c r="B4" i="20"/>
  <c r="C132" i="3" l="1"/>
  <c r="C130"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2" i="22" s="1"/>
  <c r="C39" i="22" l="1"/>
  <c r="C41" i="22"/>
  <c r="C38" i="22"/>
  <c r="C34" i="22"/>
  <c r="C37" i="22"/>
  <c r="C40" i="22"/>
  <c r="C36" i="22"/>
  <c r="C35" i="22"/>
  <c r="C33" i="22"/>
  <c r="J23" i="22"/>
  <c r="I23" i="22"/>
  <c r="H23" i="22"/>
  <c r="G23" i="22"/>
  <c r="G24" i="22" s="1"/>
  <c r="K23" i="22" l="1"/>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C28" i="6" s="1"/>
  <c r="D7" i="5"/>
  <c r="D7" i="3"/>
  <c r="D7" i="2"/>
  <c r="C71" i="17"/>
  <c r="B71" i="17"/>
  <c r="E71" i="17" s="1"/>
  <c r="E70" i="17"/>
  <c r="C69" i="17"/>
  <c r="B69" i="17"/>
  <c r="E69" i="17" s="1"/>
  <c r="C37" i="2" l="1"/>
  <c r="C46" i="2"/>
  <c r="C36" i="2"/>
  <c r="C38" i="2"/>
  <c r="C47" i="2"/>
  <c r="C39" i="2"/>
  <c r="C48" i="2"/>
  <c r="C40" i="2"/>
  <c r="C41" i="2"/>
  <c r="C42" i="2"/>
  <c r="C45" i="2"/>
  <c r="C43"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66" i="3"/>
  <c r="C67" i="3"/>
  <c r="C64" i="3"/>
  <c r="C63" i="3"/>
  <c r="C50" i="3"/>
  <c r="C52" i="3"/>
  <c r="C38" i="3"/>
  <c r="C39" i="3"/>
  <c r="C43" i="3" l="1"/>
  <c r="C71" i="3"/>
  <c r="C44" i="3"/>
  <c r="C70" i="3"/>
  <c r="C58" i="3"/>
  <c r="C83" i="3"/>
  <c r="C60" i="3"/>
  <c r="C82" i="3"/>
  <c r="C75" i="3"/>
  <c r="C76" i="3"/>
  <c r="C47" i="3"/>
  <c r="C79" i="3"/>
  <c r="C55" i="3"/>
  <c r="C87" i="3"/>
  <c r="C46" i="3"/>
  <c r="C78" i="3"/>
  <c r="C56"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l="1"/>
  <c r="G20" i="6"/>
  <c r="H20" i="6"/>
  <c r="H21" i="6" s="1"/>
  <c r="H32" i="19" s="1"/>
  <c r="I21" i="6"/>
  <c r="H33" i="19" s="1"/>
  <c r="F20" i="6"/>
  <c r="J21" i="6"/>
  <c r="H34" i="19" s="1"/>
  <c r="K20" i="6" l="1"/>
  <c r="K21" i="6" s="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G22" i="3" s="1"/>
  <c r="H19" i="3"/>
  <c r="I19" i="3"/>
  <c r="H22" i="3" l="1"/>
  <c r="I22" i="3"/>
  <c r="F22" i="3"/>
  <c r="J22" i="3"/>
  <c r="F34" i="19" s="1"/>
  <c r="N34" i="19" s="1"/>
  <c r="K18" i="3"/>
  <c r="K19" i="3"/>
  <c r="D40" i="19" s="1"/>
  <c r="F30" i="19"/>
  <c r="F33" i="19"/>
  <c r="N33" i="19" s="1"/>
  <c r="I21" i="3"/>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<sst xmlns="http://schemas.openxmlformats.org/spreadsheetml/2006/main" count="784" uniqueCount="351">
  <si>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</si>
  <si>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</si>
  <si>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</si>
  <si>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</si>
  <si>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</si>
  <si>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</si>
  <si>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</si>
  <si>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</si>
  <si>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</si>
  <si>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</si>
  <si>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</si>
  <si>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</si>
  <si>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</si>
  <si>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</si>
  <si>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</si>
  <si>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</si>
  <si>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</si>
  <si>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</si>
  <si>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</si>
  <si>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</si>
  <si>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</si>
  <si>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</si>
  <si>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</si>
  <si>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</si>
  <si>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</si>
  <si>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</si>
  <si>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</si>
  <si>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</si>
  <si>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</si>
  <si>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</si>
  <si>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</si>
  <si>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</si>
  <si>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</si>
  <si>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</si>
  <si>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</si>
  <si>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</si>
  <si>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</si>
  <si>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</si>
  <si>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</si>
  <si>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</si>
  <si>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</si>
  <si>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</si>
  <si>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</si>
  <si>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</si>
  <si>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</si>
  <si>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</si>
  <si>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</si>
  <si>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</si>
  <si>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</si>
  <si>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</si>
  <si>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</si>
  <si>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</si>
  <si>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</si>
  <si>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</si>
  <si>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</si>
  <si>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</si>
  <si>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</si>
  <si>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</si>
  <si>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</si>
  <si>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</si>
  <si>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</si>
  <si>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</si>
  <si>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</si>
  <si>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</si>
  <si>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</si>
  <si>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</si>
  <si>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</si>
  <si>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</si>
  <si>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</si>
  <si>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</si>
  <si>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</si>
  <si>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</si>
  <si>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</si>
  <si>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</si>
  <si>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</si>
  <si>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</si>
  <si>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</si>
  <si>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</si>
  <si>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</si>
  <si>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</si>
  <si>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</si>
  <si>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</si>
  <si>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</si>
  <si>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</si>
  <si>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</si>
  <si>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</si>
  <si>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</si>
  <si>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</si>
  <si>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</si>
  <si>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</si>
  <si>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</si>
  <si>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</si>
  <si>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</si>
  <si>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</si>
  <si>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</si>
  <si>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</si>
  <si>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</si>
  <si>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</si>
  <si>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</si>
  <si>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</si>
  <si>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</si>
  <si>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</si>
  <si>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</si>
  <si>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</si>
  <si>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</si>
  <si>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</si>
  <si>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</si>
  <si>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</si>
  <si>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</si>
  <si>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</si>
  <si>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</si>
  <si>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</si>
  <si>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</si>
  <si>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</si>
  <si>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</si>
  <si>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</si>
  <si>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</si>
  <si>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</si>
  <si>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</si>
  <si>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</si>
  <si>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</si>
  <si>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</si>
  <si>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</si>
  <si>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</si>
  <si>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</si>
  <si>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</si>
  <si>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</si>
  <si>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</si>
  <si>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</si>
  <si>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</si>
  <si>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</si>
  <si>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</si>
  <si>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</si>
  <si>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</si>
  <si>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</si>
  <si>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</si>
  <si>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</si>
  <si>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</si>
  <si>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</si>
  <si>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</si>
  <si>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</si>
  <si>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</si>
  <si>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</si>
  <si>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</si>
  <si>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</si>
  <si>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</si>
  <si>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</si>
  <si>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</si>
  <si>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</si>
  <si>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</si>
  <si>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</si>
  <si>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</si>
  <si>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</si>
  <si>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</si>
  <si>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</si>
  <si>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</si>
  <si>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</si>
  <si>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</si>
  <si>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</si>
  <si>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</si>
  <si>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</si>
  <si>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</si>
  <si>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</si>
  <si>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</si>
  <si>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</si>
  <si>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</si>
  <si>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</si>
  <si>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</si>
  <si>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</si>
  <si>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</si>
  <si>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</si>
  <si>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</si>
  <si>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</si>
  <si>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</si>
  <si>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</si>
  <si>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</si>
  <si>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</si>
  <si>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</si>
  <si>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</si>
  <si>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</si>
  <si>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</si>
  <si>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</si>
  <si>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</si>
  <si>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</si>
  <si>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</si>
  <si>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</si>
  <si>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</si>
  <si>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</si>
  <si>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</si>
  <si>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</si>
  <si>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</si>
  <si>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</si>
  <si>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</si>
  <si>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</si>
  <si>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</si>
  <si>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</si>
  <si>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</si>
  <si>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</si>
  <si>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</si>
  <si>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</si>
  <si>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</si>
  <si>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</si>
  <si>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</si>
  <si>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</si>
  <si>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</si>
  <si>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</si>
  <si>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</si>
  <si>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</si>
  <si>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</si>
  <si>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</si>
  <si>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</si>
  <si>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</si>
  <si>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</si>
  <si>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</si>
  <si>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</si>
  <si>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</si>
  <si>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</si>
  <si>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</si>
  <si>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</si>
  <si>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</si>
  <si>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</si>
  <si>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</si>
  <si>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</si>
  <si>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</si>
  <si>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</si>
  <si>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</si>
  <si>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</si>
  <si>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</si>
  <si>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</si>
  <si>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</si>
  <si>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</si>
  <si>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</si>
  <si>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</si>
  <si>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</si>
  <si>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</si>
  <si>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</si>
  <si>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</si>
  <si>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</si>
  <si>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</si>
  <si>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</si>
  <si>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</si>
  <si>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</si>
  <si>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</si>
  <si>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</si>
  <si>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</si>
  <si>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</si>
  <si>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</si>
  <si>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</si>
  <si>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</si>
  <si>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</si>
  <si>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</si>
  <si>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</si>
  <si>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</si>
  <si>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</si>
  <si>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</si>
  <si>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</si>
  <si>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</si>
  <si>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</si>
  <si>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</si>
  <si>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</si>
  <si>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</si>
  <si>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</si>
  <si>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</si>
  <si>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</si>
  <si>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Carlsbad</t>
  </si>
  <si>
    <t>Oceanside</t>
  </si>
  <si>
    <t>Vista</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</si>
  <si>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</si>
  <si>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</si>
  <si>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</si>
  <si>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</si>
  <si>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</si>
  <si>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</si>
  <si>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</si>
  <si>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</si>
  <si>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</si>
  <si>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</si>
  <si>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</si>
  <si>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</si>
  <si>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</si>
  <si>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</si>
  <si>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</si>
  <si>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</si>
  <si>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</si>
  <si>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</si>
  <si>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</si>
  <si>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</si>
  <si>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</si>
  <si>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</si>
  <si>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</si>
  <si>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r>
      <t xml:space="preserve">Counties should </t>
    </r>
    <r>
      <rPr>
        <b/>
        <sz val="12"/>
        <color theme="1"/>
        <rFont val="Arial"/>
        <family val="2"/>
      </rPr>
      <t>verify that sections three through six of the Component Summary</t>
    </r>
    <r>
      <rPr>
        <sz val="12"/>
        <color theme="1"/>
        <rFont val="Arial"/>
        <family val="2"/>
      </rPr>
      <t xml:space="preserve"> worksheet accurately reflect the expenditures reported on the component and adjustment worksheets.</t>
    </r>
  </si>
  <si>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</si>
  <si>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</si>
  <si>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</si>
  <si>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</si>
  <si>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</si>
  <si>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</si>
  <si>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</si>
  <si>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</si>
  <si>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</si>
  <si>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</si>
  <si>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</si>
  <si>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</si>
  <si>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</si>
  <si>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</si>
  <si>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</si>
  <si>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</si>
  <si>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</si>
  <si>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</si>
  <si>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t>Section two:</t>
    </r>
    <r>
      <rPr>
        <sz val="12"/>
        <color theme="1"/>
        <rFont val="Arial"/>
        <family val="2"/>
      </rPr>
      <t xml:space="preserve"> Enter the component revenue received from prudent reserve transfers. The worksheet is set up to distribute the interest reported in section one across CSS, PEI, and INN components according to 76%, 19% and 5%.</t>
    </r>
  </si>
  <si>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</si>
  <si>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</si>
  <si>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</si>
  <si>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</si>
  <si>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</si>
  <si>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</si>
  <si>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</si>
  <si>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</si>
  <si>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</si>
  <si>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</si>
  <si>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</si>
  <si>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</si>
  <si>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460 Kings County Dr. Ste. #101</t>
  </si>
  <si>
    <t>Hanford</t>
  </si>
  <si>
    <t>Matthew Boyett</t>
  </si>
  <si>
    <t>Fiscal Analyst III</t>
  </si>
  <si>
    <t>matthew.boyett@co.kings.ca.us</t>
  </si>
  <si>
    <t>559.852.2438</t>
  </si>
  <si>
    <t>Summer Day Camp</t>
  </si>
  <si>
    <t>Parent-Child Interaction Therapy (PCIT)</t>
  </si>
  <si>
    <t>Intensive Case Management/IOT</t>
  </si>
  <si>
    <t>Full Service Partnership for Adult/Older Adult</t>
  </si>
  <si>
    <t>Collaborative Justice Treatment Court</t>
  </si>
  <si>
    <t>MH Services for Domestic Violence Survivors</t>
  </si>
  <si>
    <t>KARELink</t>
  </si>
  <si>
    <t>MHSA Housing Program</t>
  </si>
  <si>
    <t>School Based Services</t>
  </si>
  <si>
    <t>Therapeutic Activity Groups</t>
  </si>
  <si>
    <t>Truancy Intervention Program</t>
  </si>
  <si>
    <t>Early Intervention Clinical Services</t>
  </si>
  <si>
    <t>Senior Access for Engagement</t>
  </si>
  <si>
    <t>Prevention and Wellness</t>
  </si>
  <si>
    <t>Respite for Caregivers</t>
  </si>
  <si>
    <t>Outreach and Engagement Training</t>
  </si>
  <si>
    <t>Stigma and Discrimination Reduction</t>
  </si>
  <si>
    <t>Suicide Prevention Taskforce</t>
  </si>
  <si>
    <t>Cal MHSA State Wide</t>
  </si>
  <si>
    <t>Youth Led Resiliency</t>
  </si>
  <si>
    <t>Wraparound Services - Children/TAY FSP</t>
  </si>
  <si>
    <t>O&amp;E Multi-Service Centers</t>
  </si>
  <si>
    <t xml:space="preserve">Community Wide Engagement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</si>
</sst>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1">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0" fontId="23" fillId="0" borderId="27" xfId="4"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3-4</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atthew.boyett@co.kings.ca.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election activeCell="H37" sqref="H37"/>
    </sheetView>
  </sheetViews>
  <sheetFormatPr defaultRowHeight="15" x14ac:dyDescent="0.2"/>
  <cols>
    <col min="1" max="16384" width="9.140625" style="237"/>
  </cols>
  <sheetData>
    <row r="1" spans="1:6" ht="15.75" x14ac:dyDescent="0.25">
      <c r="A1" s="52" t="s">
        <v>273</v>
      </c>
    </row>
    <row r="2" spans="1:6" x14ac:dyDescent="0.2">
      <c r="A2" s="238" t="s">
        <v>276</v>
      </c>
    </row>
    <row r="3" spans="1:6" x14ac:dyDescent="0.2">
      <c r="A3" s="237" t="s">
        <v>274</v>
      </c>
    </row>
    <row r="16" spans="1:6" x14ac:dyDescent="0.2">
      <c r="F16" s="240"/>
    </row>
    <row r="26" spans="5:6" x14ac:dyDescent="0.2">
      <c r="E26" s="241"/>
    </row>
    <row r="28" spans="5:6" x14ac:dyDescent="0.2">
      <c r="F28" s="239"/>
    </row>
  </sheetData>
  <sheetProtection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B1:T16"/>
  <sheetViews>
    <sheetView showGridLines="0" zoomScale="70" zoomScaleNormal="70" workbookViewId="0">
      <selection activeCell="H43" sqref="H43"/>
    </sheetView>
  </sheetViews>
  <sheetFormatPr defaultColWidth="9.140625" defaultRowHeight="15.75"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9" width="19.42578125" customWidth="1"/>
    <col min="20" max="22" width="23.7109375" style="108" customWidth="1"/>
    <col min="23" max="23" width="21.28515625" style="108" customWidth="1"/>
    <col min="24" max="24" width="22.140625" style="108" customWidth="1"/>
    <col min="25" max="16384" width="9.140625" style="108"/>
  </cols>
  <sheetData>
    <row r="1" spans="2:20" x14ac:dyDescent="0.25">
      <c r="B1" s="459"/>
      <c r="C1" s="459"/>
      <c r="D1" s="459"/>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293</v>
      </c>
      <c r="C5" s="1"/>
      <c r="D5" s="1"/>
      <c r="E5" s="1"/>
      <c r="F5" s="1"/>
      <c r="G5" s="1"/>
      <c r="H5" s="1"/>
    </row>
    <row r="6" spans="2:20" x14ac:dyDescent="0.25">
      <c r="D6" s="68"/>
      <c r="E6" s="68"/>
      <c r="F6" s="68"/>
      <c r="G6" s="68"/>
      <c r="H6" s="68"/>
    </row>
    <row r="7" spans="2:20" x14ac:dyDescent="0.25">
      <c r="B7" s="447" t="s">
        <v>1</v>
      </c>
      <c r="C7" s="447"/>
      <c r="D7" s="9" t="str">
        <f>IF(ISBLANK('1. Information'!D8),"",'1. Information'!D8)</f>
        <v>Kings</v>
      </c>
      <c r="F7" s="94" t="s">
        <v>2</v>
      </c>
      <c r="G7" s="109">
        <f>IF(ISBLANK('1. Information'!D7),"",'1. Information'!D7)</f>
        <v>43438</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305</v>
      </c>
      <c r="E12" s="342" t="s">
        <v>28</v>
      </c>
      <c r="F12" s="458" t="s">
        <v>30</v>
      </c>
      <c r="G12" s="458"/>
      <c r="H12" s="458"/>
      <c r="I12" s="458"/>
      <c r="J12" s="331"/>
      <c r="R12" s="26"/>
      <c r="S12" s="26"/>
      <c r="T12" s="26"/>
    </row>
    <row r="13" spans="2:20" ht="80.25" customHeight="1" x14ac:dyDescent="0.25">
      <c r="B13" s="76" t="s">
        <v>134</v>
      </c>
      <c r="C13" s="78" t="s">
        <v>195</v>
      </c>
      <c r="D13" s="21" t="s">
        <v>130</v>
      </c>
      <c r="E13" s="30" t="s">
        <v>304</v>
      </c>
      <c r="F13" s="65" t="s">
        <v>5</v>
      </c>
      <c r="G13" s="64" t="s">
        <v>6</v>
      </c>
      <c r="H13" s="64" t="s">
        <v>31</v>
      </c>
      <c r="I13" s="64" t="s">
        <v>15</v>
      </c>
      <c r="J13" s="306" t="s">
        <v>281</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sheetData>
  <sheetProtection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B1:G112"/>
  <sheetViews>
    <sheetView showGridLines="0" zoomScale="70" zoomScaleNormal="70" workbookViewId="0">
      <selection activeCell="N39" sqref="N39"/>
    </sheetView>
  </sheetViews>
  <sheetFormatPr defaultColWidth="9.140625" defaultRowHeight="15"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2" width="11.7109375" style="108" customWidth="1"/>
    <col min="13" max="16384" width="9.140625" style="108"/>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7" t="s">
        <v>1</v>
      </c>
      <c r="C7" s="447"/>
      <c r="D7" s="9" t="str">
        <f>IF(ISBLANK('1. Information'!D8),"",'1. Information'!D8)</f>
        <v>Kings</v>
      </c>
      <c r="E7" s="3"/>
      <c r="F7" s="97" t="s">
        <v>178</v>
      </c>
      <c r="G7" s="109">
        <f>IF(ISBLANK('1. Information'!D7),"",'1. Information'!D7)</f>
        <v>43438</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289</v>
      </c>
      <c r="E48" s="337"/>
      <c r="F48" s="150"/>
      <c r="G48" s="364"/>
    </row>
    <row r="49" spans="2:7" x14ac:dyDescent="0.2">
      <c r="B49" s="101">
        <v>2</v>
      </c>
      <c r="C49" s="132" t="str">
        <f t="shared" si="1"/>
        <v/>
      </c>
      <c r="D49" s="335" t="s">
        <v>289</v>
      </c>
      <c r="E49" s="133"/>
      <c r="F49" s="150"/>
      <c r="G49" s="364"/>
    </row>
    <row r="50" spans="2:7" x14ac:dyDescent="0.2">
      <c r="B50" s="101">
        <v>3</v>
      </c>
      <c r="C50" s="132" t="str">
        <f t="shared" si="1"/>
        <v/>
      </c>
      <c r="D50" s="335" t="s">
        <v>289</v>
      </c>
      <c r="E50" s="133"/>
      <c r="F50" s="150"/>
      <c r="G50" s="151"/>
    </row>
    <row r="51" spans="2:7" x14ac:dyDescent="0.2">
      <c r="B51" s="254">
        <v>4</v>
      </c>
      <c r="C51" s="132" t="str">
        <f t="shared" si="1"/>
        <v/>
      </c>
      <c r="D51" s="335" t="s">
        <v>289</v>
      </c>
      <c r="E51" s="133"/>
      <c r="F51" s="150"/>
      <c r="G51" s="151"/>
    </row>
    <row r="52" spans="2:7" x14ac:dyDescent="0.2">
      <c r="B52" s="254">
        <v>5</v>
      </c>
      <c r="C52" s="132" t="str">
        <f t="shared" si="1"/>
        <v/>
      </c>
      <c r="D52" s="335" t="s">
        <v>289</v>
      </c>
      <c r="E52" s="133"/>
      <c r="F52" s="150"/>
      <c r="G52" s="151"/>
    </row>
    <row r="53" spans="2:7" x14ac:dyDescent="0.2">
      <c r="B53" s="254">
        <v>6</v>
      </c>
      <c r="C53" s="132" t="str">
        <f t="shared" si="1"/>
        <v/>
      </c>
      <c r="D53" s="335" t="s">
        <v>289</v>
      </c>
      <c r="E53" s="133"/>
      <c r="F53" s="150"/>
      <c r="G53" s="151"/>
    </row>
    <row r="54" spans="2:7" x14ac:dyDescent="0.2">
      <c r="B54" s="254">
        <v>7</v>
      </c>
      <c r="C54" s="132" t="str">
        <f t="shared" si="1"/>
        <v/>
      </c>
      <c r="D54" s="335" t="s">
        <v>289</v>
      </c>
      <c r="E54" s="133"/>
      <c r="F54" s="150"/>
      <c r="G54" s="151"/>
    </row>
    <row r="55" spans="2:7" x14ac:dyDescent="0.2">
      <c r="B55" s="254">
        <v>8</v>
      </c>
      <c r="C55" s="132" t="str">
        <f t="shared" si="1"/>
        <v/>
      </c>
      <c r="D55" s="335" t="s">
        <v>289</v>
      </c>
      <c r="E55" s="133"/>
      <c r="F55" s="150"/>
      <c r="G55" s="151"/>
    </row>
    <row r="56" spans="2:7" x14ac:dyDescent="0.2">
      <c r="B56" s="254">
        <v>9</v>
      </c>
      <c r="C56" s="132" t="str">
        <f t="shared" si="1"/>
        <v/>
      </c>
      <c r="D56" s="335" t="s">
        <v>289</v>
      </c>
      <c r="E56" s="133"/>
      <c r="F56" s="150"/>
      <c r="G56" s="151"/>
    </row>
    <row r="57" spans="2:7" x14ac:dyDescent="0.2">
      <c r="B57" s="254">
        <v>10</v>
      </c>
      <c r="C57" s="132" t="str">
        <f t="shared" si="1"/>
        <v/>
      </c>
      <c r="D57" s="335" t="s">
        <v>289</v>
      </c>
      <c r="E57" s="133"/>
      <c r="F57" s="150"/>
      <c r="G57" s="151"/>
    </row>
    <row r="58" spans="2:7" x14ac:dyDescent="0.2">
      <c r="B58" s="254">
        <v>11</v>
      </c>
      <c r="C58" s="132" t="str">
        <f t="shared" si="1"/>
        <v/>
      </c>
      <c r="D58" s="335" t="s">
        <v>289</v>
      </c>
      <c r="E58" s="133"/>
      <c r="F58" s="150"/>
      <c r="G58" s="151"/>
    </row>
    <row r="59" spans="2:7" x14ac:dyDescent="0.2">
      <c r="B59" s="254">
        <v>12</v>
      </c>
      <c r="C59" s="132" t="str">
        <f t="shared" si="1"/>
        <v/>
      </c>
      <c r="D59" s="335" t="s">
        <v>289</v>
      </c>
      <c r="E59" s="133"/>
      <c r="F59" s="150"/>
      <c r="G59" s="151"/>
    </row>
    <row r="60" spans="2:7" x14ac:dyDescent="0.2">
      <c r="B60" s="254">
        <v>13</v>
      </c>
      <c r="C60" s="132" t="str">
        <f t="shared" si="1"/>
        <v/>
      </c>
      <c r="D60" s="335" t="s">
        <v>289</v>
      </c>
      <c r="E60" s="133"/>
      <c r="F60" s="150"/>
      <c r="G60" s="151"/>
    </row>
    <row r="61" spans="2:7" x14ac:dyDescent="0.2">
      <c r="B61" s="254">
        <v>14</v>
      </c>
      <c r="C61" s="132" t="str">
        <f t="shared" si="1"/>
        <v/>
      </c>
      <c r="D61" s="335" t="s">
        <v>289</v>
      </c>
      <c r="E61" s="133"/>
      <c r="F61" s="150"/>
      <c r="G61" s="151"/>
    </row>
    <row r="62" spans="2:7" x14ac:dyDescent="0.2">
      <c r="B62" s="254">
        <v>15</v>
      </c>
      <c r="C62" s="132" t="str">
        <f t="shared" si="1"/>
        <v/>
      </c>
      <c r="D62" s="335" t="s">
        <v>289</v>
      </c>
      <c r="E62" s="133"/>
      <c r="F62" s="150"/>
      <c r="G62" s="151"/>
    </row>
    <row r="63" spans="2:7" x14ac:dyDescent="0.2">
      <c r="B63" s="254">
        <v>16</v>
      </c>
      <c r="C63" s="132" t="str">
        <f t="shared" si="1"/>
        <v/>
      </c>
      <c r="D63" s="335" t="s">
        <v>289</v>
      </c>
      <c r="E63" s="133"/>
      <c r="F63" s="150"/>
      <c r="G63" s="151"/>
    </row>
    <row r="64" spans="2:7" x14ac:dyDescent="0.2">
      <c r="B64" s="254">
        <v>17</v>
      </c>
      <c r="C64" s="132" t="str">
        <f t="shared" si="1"/>
        <v/>
      </c>
      <c r="D64" s="335" t="s">
        <v>289</v>
      </c>
      <c r="E64" s="133"/>
      <c r="F64" s="150"/>
      <c r="G64" s="151"/>
    </row>
    <row r="65" spans="2:7" x14ac:dyDescent="0.2">
      <c r="B65" s="254">
        <v>18</v>
      </c>
      <c r="C65" s="132" t="str">
        <f t="shared" si="1"/>
        <v/>
      </c>
      <c r="D65" s="335" t="s">
        <v>289</v>
      </c>
      <c r="E65" s="133"/>
      <c r="F65" s="150"/>
      <c r="G65" s="151"/>
    </row>
    <row r="66" spans="2:7" x14ac:dyDescent="0.2">
      <c r="B66" s="254">
        <v>19</v>
      </c>
      <c r="C66" s="132" t="str">
        <f t="shared" si="1"/>
        <v/>
      </c>
      <c r="D66" s="335" t="s">
        <v>289</v>
      </c>
      <c r="E66" s="133"/>
      <c r="F66" s="150"/>
      <c r="G66" s="151"/>
    </row>
    <row r="67" spans="2:7" x14ac:dyDescent="0.2">
      <c r="B67" s="254">
        <v>20</v>
      </c>
      <c r="C67" s="132" t="str">
        <f t="shared" si="1"/>
        <v/>
      </c>
      <c r="D67" s="335" t="s">
        <v>289</v>
      </c>
      <c r="E67" s="133"/>
      <c r="F67" s="150"/>
      <c r="G67" s="151"/>
    </row>
    <row r="68" spans="2:7" x14ac:dyDescent="0.2">
      <c r="B68" s="254">
        <v>21</v>
      </c>
      <c r="C68" s="132" t="str">
        <f t="shared" si="1"/>
        <v/>
      </c>
      <c r="D68" s="335" t="s">
        <v>289</v>
      </c>
      <c r="E68" s="133"/>
      <c r="F68" s="150"/>
      <c r="G68" s="151"/>
    </row>
    <row r="69" spans="2:7" x14ac:dyDescent="0.2">
      <c r="B69" s="254">
        <v>22</v>
      </c>
      <c r="C69" s="132" t="str">
        <f t="shared" si="1"/>
        <v/>
      </c>
      <c r="D69" s="335" t="s">
        <v>289</v>
      </c>
      <c r="E69" s="133"/>
      <c r="F69" s="150"/>
      <c r="G69" s="151"/>
    </row>
    <row r="70" spans="2:7" x14ac:dyDescent="0.2">
      <c r="B70" s="254">
        <v>23</v>
      </c>
      <c r="C70" s="132" t="str">
        <f t="shared" si="1"/>
        <v/>
      </c>
      <c r="D70" s="335" t="s">
        <v>289</v>
      </c>
      <c r="E70" s="133"/>
      <c r="F70" s="150"/>
      <c r="G70" s="151"/>
    </row>
    <row r="71" spans="2:7" x14ac:dyDescent="0.2">
      <c r="B71" s="254">
        <v>24</v>
      </c>
      <c r="C71" s="132" t="str">
        <f t="shared" si="1"/>
        <v/>
      </c>
      <c r="D71" s="335" t="s">
        <v>289</v>
      </c>
      <c r="E71" s="133"/>
      <c r="F71" s="150"/>
      <c r="G71" s="151"/>
    </row>
    <row r="72" spans="2:7" x14ac:dyDescent="0.2">
      <c r="B72" s="254">
        <v>25</v>
      </c>
      <c r="C72" s="132" t="str">
        <f t="shared" si="1"/>
        <v/>
      </c>
      <c r="D72" s="335" t="s">
        <v>289</v>
      </c>
      <c r="E72" s="133"/>
      <c r="F72" s="150"/>
      <c r="G72" s="151"/>
    </row>
    <row r="73" spans="2:7" x14ac:dyDescent="0.2">
      <c r="B73" s="254">
        <v>26</v>
      </c>
      <c r="C73" s="132" t="str">
        <f t="shared" si="1"/>
        <v/>
      </c>
      <c r="D73" s="335" t="s">
        <v>289</v>
      </c>
      <c r="E73" s="133"/>
      <c r="F73" s="150"/>
      <c r="G73" s="151"/>
    </row>
    <row r="74" spans="2:7" x14ac:dyDescent="0.2">
      <c r="B74" s="254">
        <v>27</v>
      </c>
      <c r="C74" s="132" t="str">
        <f t="shared" si="1"/>
        <v/>
      </c>
      <c r="D74" s="335" t="s">
        <v>289</v>
      </c>
      <c r="E74" s="133"/>
      <c r="F74" s="150"/>
      <c r="G74" s="151"/>
    </row>
    <row r="75" spans="2:7" x14ac:dyDescent="0.2">
      <c r="B75" s="254">
        <v>28</v>
      </c>
      <c r="C75" s="132" t="str">
        <f t="shared" si="1"/>
        <v/>
      </c>
      <c r="D75" s="335" t="s">
        <v>289</v>
      </c>
      <c r="E75" s="133"/>
      <c r="F75" s="150"/>
      <c r="G75" s="151"/>
    </row>
    <row r="76" spans="2:7" x14ac:dyDescent="0.2">
      <c r="B76" s="254">
        <v>29</v>
      </c>
      <c r="C76" s="132" t="str">
        <f t="shared" si="1"/>
        <v/>
      </c>
      <c r="D76" s="335" t="s">
        <v>289</v>
      </c>
      <c r="E76" s="133"/>
      <c r="F76" s="150"/>
      <c r="G76" s="151"/>
    </row>
    <row r="77" spans="2:7" x14ac:dyDescent="0.2">
      <c r="B77" s="254">
        <v>30</v>
      </c>
      <c r="C77" s="132" t="str">
        <f t="shared" si="1"/>
        <v/>
      </c>
      <c r="D77" s="335" t="s">
        <v>289</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sheetData>
  <sheetProtection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B1:K52"/>
  <sheetViews>
    <sheetView showGridLines="0" zoomScale="85" zoomScaleNormal="85" workbookViewId="0">
      <selection activeCell="H18" sqref="H18"/>
    </sheetView>
  </sheetViews>
  <sheetFormatPr defaultColWidth="21.140625" defaultRowHeight="15"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4" width="11.7109375" style="108" customWidth="1"/>
    <col min="15" max="16384" width="21.140625" style="108"/>
  </cols>
  <sheetData>
    <row r="1" spans="2:9" x14ac:dyDescent="0.2">
      <c r="B1" s="459"/>
      <c r="C1" s="459"/>
      <c r="D1" s="459"/>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7" t="s">
        <v>1</v>
      </c>
      <c r="C7" s="447"/>
      <c r="D7" s="9" t="str">
        <f>IF(ISBLANK('1. Information'!D8),"",'1. Information'!D8)</f>
        <v>Kings</v>
      </c>
      <c r="F7" s="94" t="s">
        <v>2</v>
      </c>
      <c r="G7" s="38">
        <f>IF(ISBLANK('1. Information'!D7),"",'1. Information'!D7)</f>
        <v>43438</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sheetData>
  <sheetProtection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8" sqref="C8"/>
    </sheetView>
  </sheetViews>
  <sheetFormatPr defaultColWidth="9.140625" defaultRowHeight="15" x14ac:dyDescent="0.2"/>
  <cols>
    <col min="1" max="1" width="2.7109375" style="99" customWidth="1"/>
    <col min="2" max="2" width="9.140625" style="99" customWidth="1"/>
    <col min="3" max="3" width="137" style="99" customWidth="1"/>
    <col min="4" max="17" width="9.140625" style="99" customWidth="1"/>
    <col min="18" max="16384" width="9.140625" style="99"/>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277</v>
      </c>
      <c r="C5" s="89"/>
      <c r="D5" s="89"/>
      <c r="E5" s="89"/>
      <c r="F5" s="89"/>
    </row>
    <row r="6" spans="1:28" s="108" customFormat="1" ht="18" x14ac:dyDescent="0.2">
      <c r="B6" s="235"/>
      <c r="C6" s="89"/>
      <c r="D6" s="89"/>
      <c r="E6" s="89"/>
      <c r="F6" s="89"/>
      <c r="AB6" s="281"/>
    </row>
    <row r="7" spans="1:28" ht="15.75" x14ac:dyDescent="0.25">
      <c r="B7" s="247"/>
      <c r="C7" s="345" t="s">
        <v>277</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50" spans="10:17" x14ac:dyDescent="0.2">
      <c r="Q50" s="250"/>
    </row>
    <row r="61" spans="10:17" x14ac:dyDescent="0.2">
      <c r="J61" s="251"/>
    </row>
    <row r="65" spans="11:14" x14ac:dyDescent="0.2">
      <c r="K65" s="252"/>
    </row>
    <row r="67" spans="11:14" x14ac:dyDescent="0.2">
      <c r="L67" s="250"/>
    </row>
    <row r="68" spans="11:14"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zoomScale="8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7" t="s">
        <v>169</v>
      </c>
      <c r="B1" s="468"/>
      <c r="C1" s="160" t="s">
        <v>170</v>
      </c>
      <c r="D1" s="161" t="s">
        <v>168</v>
      </c>
      <c r="E1" s="161" t="s">
        <v>171</v>
      </c>
      <c r="F1" s="161" t="s">
        <v>155</v>
      </c>
      <c r="G1" s="161" t="s">
        <v>156</v>
      </c>
      <c r="H1" s="161" t="s">
        <v>172</v>
      </c>
      <c r="I1" s="161" t="s">
        <v>173</v>
      </c>
      <c r="J1" s="161" t="s">
        <v>190</v>
      </c>
      <c r="K1" s="369" t="s">
        <v>302</v>
      </c>
      <c r="L1" s="369" t="s">
        <v>303</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295</v>
      </c>
      <c r="L2" s="255" t="s">
        <v>301</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294</v>
      </c>
      <c r="L3" s="255" t="s">
        <v>300</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299</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298</v>
      </c>
      <c r="M5" s="165" t="s">
        <v>117</v>
      </c>
      <c r="N5" s="165"/>
      <c r="O5" s="166"/>
    </row>
    <row r="6" spans="1:15" x14ac:dyDescent="0.2">
      <c r="A6" s="163" t="s">
        <v>46</v>
      </c>
      <c r="B6" s="164">
        <v>4</v>
      </c>
      <c r="C6" s="164"/>
      <c r="D6" s="165"/>
      <c r="E6" s="165"/>
      <c r="F6" s="165" t="s">
        <v>147</v>
      </c>
      <c r="G6" s="165"/>
      <c r="H6" s="165" t="s">
        <v>109</v>
      </c>
      <c r="I6" s="165"/>
      <c r="J6" s="165" t="s">
        <v>38</v>
      </c>
      <c r="K6" s="165"/>
      <c r="L6" s="255" t="s">
        <v>297</v>
      </c>
      <c r="M6" s="165" t="s">
        <v>118</v>
      </c>
      <c r="N6" s="165"/>
      <c r="O6" s="166"/>
    </row>
    <row r="7" spans="1:15" x14ac:dyDescent="0.2">
      <c r="A7" s="163" t="s">
        <v>47</v>
      </c>
      <c r="B7" s="164">
        <v>5</v>
      </c>
      <c r="C7" s="164"/>
      <c r="D7" s="165"/>
      <c r="E7" s="165"/>
      <c r="F7" s="165" t="s">
        <v>132</v>
      </c>
      <c r="G7" s="165"/>
      <c r="H7" s="165"/>
      <c r="I7" s="165"/>
      <c r="J7" s="165" t="s">
        <v>40</v>
      </c>
      <c r="K7" s="165"/>
      <c r="L7" s="255" t="s">
        <v>296</v>
      </c>
      <c r="M7" s="165" t="s">
        <v>15</v>
      </c>
      <c r="N7" s="165"/>
      <c r="O7" s="166"/>
    </row>
    <row r="8" spans="1:15" x14ac:dyDescent="0.2">
      <c r="A8" s="163" t="s">
        <v>48</v>
      </c>
      <c r="B8" s="164">
        <v>6</v>
      </c>
      <c r="C8" s="164"/>
      <c r="D8" s="165"/>
      <c r="E8" s="165"/>
      <c r="F8" s="165" t="s">
        <v>148</v>
      </c>
      <c r="G8" s="165"/>
      <c r="H8" s="165"/>
      <c r="I8" s="165"/>
      <c r="J8" s="165" t="s">
        <v>119</v>
      </c>
      <c r="K8" s="165"/>
      <c r="L8" s="255" t="s">
        <v>295</v>
      </c>
      <c r="M8" s="165"/>
      <c r="N8" s="165"/>
      <c r="O8" s="166"/>
    </row>
    <row r="9" spans="1:15" x14ac:dyDescent="0.2">
      <c r="A9" s="163" t="s">
        <v>49</v>
      </c>
      <c r="B9" s="164">
        <v>7</v>
      </c>
      <c r="C9" s="164"/>
      <c r="D9" s="165"/>
      <c r="E9" s="165"/>
      <c r="F9" s="165" t="s">
        <v>230</v>
      </c>
      <c r="G9" s="165"/>
      <c r="H9" s="165"/>
      <c r="I9" s="165"/>
      <c r="J9" s="165" t="s">
        <v>41</v>
      </c>
      <c r="K9" s="165"/>
      <c r="L9" s="255" t="s">
        <v>294</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formatColumns="0" formatRows="0"/>
  <sortState ref="A2:B60">
    <sortCondition ref="A2:A60"/>
  </sortState>
  <mergeCells count="1">
    <mergeCell ref="A1:B1"/>
  </mergeCells>
  <printOptions headings="1" gridLines="1"/>
  <pageMargins left="0.25" right="0.25" top="0.75" bottom="0.75" header="0.3" footer="0.3"/>
  <pageSetup paperSize="5" scale="55"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zoomScale="80" zoomScaleNormal="80" workbookViewId="0">
      <selection activeCell="E8" sqref="E8"/>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0" t="s">
        <v>198</v>
      </c>
      <c r="B2" s="470"/>
      <c r="C2" s="470"/>
      <c r="D2" s="470"/>
      <c r="E2" s="470"/>
    </row>
    <row r="3" spans="1:7" ht="14.25" customHeight="1" x14ac:dyDescent="0.25">
      <c r="A3" s="470" t="s">
        <v>312</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392778</v>
      </c>
      <c r="C71" s="209">
        <f>C73+C74+C75</f>
        <v>395365</v>
      </c>
      <c r="D71" s="210"/>
      <c r="E71" s="211" t="str">
        <f t="shared" si="0"/>
        <v>Yes</v>
      </c>
    </row>
    <row r="72" spans="1:6" x14ac:dyDescent="0.2">
      <c r="A72" s="165"/>
      <c r="B72" s="212"/>
      <c r="C72" s="212"/>
      <c r="D72" s="206"/>
      <c r="E72" s="213"/>
    </row>
    <row r="73" spans="1:6" x14ac:dyDescent="0.2">
      <c r="A73" s="385" t="s">
        <v>264</v>
      </c>
      <c r="B73" s="386">
        <v>113179</v>
      </c>
      <c r="C73" s="214">
        <v>114622</v>
      </c>
      <c r="D73" s="206">
        <v>1.3</v>
      </c>
      <c r="E73" s="213"/>
    </row>
    <row r="74" spans="1:6" x14ac:dyDescent="0.2">
      <c r="A74" s="385" t="s">
        <v>265</v>
      </c>
      <c r="B74" s="386">
        <v>176666</v>
      </c>
      <c r="C74" s="214">
        <v>177362</v>
      </c>
      <c r="D74" s="206">
        <v>0.4</v>
      </c>
      <c r="E74" s="213"/>
    </row>
    <row r="75" spans="1:6" x14ac:dyDescent="0.2">
      <c r="A75" s="385" t="s">
        <v>266</v>
      </c>
      <c r="B75" s="386">
        <v>102933</v>
      </c>
      <c r="C75" s="214">
        <v>103381</v>
      </c>
      <c r="D75" s="206">
        <v>0.4</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2:G19"/>
  <sheetViews>
    <sheetView showGridLines="0" zoomScale="70" zoomScaleNormal="70" zoomScaleSheetLayoutView="70" workbookViewId="0">
      <selection activeCell="B14" sqref="B14:B16"/>
    </sheetView>
  </sheetViews>
  <sheetFormatPr defaultColWidth="9.140625" defaultRowHeight="15" x14ac:dyDescent="0.2"/>
  <cols>
    <col min="1" max="1" width="2.7109375" style="37" customWidth="1"/>
    <col min="2" max="2" width="44.28515625" style="37" customWidth="1"/>
    <col min="3" max="3" width="98.85546875" style="37" customWidth="1"/>
    <col min="4" max="11" width="9.140625" style="37" customWidth="1"/>
    <col min="12" max="16384" width="9.140625" style="37"/>
  </cols>
  <sheetData>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285</v>
      </c>
    </row>
    <row r="6" spans="1:7" ht="15.75" x14ac:dyDescent="0.25">
      <c r="B6" s="52"/>
    </row>
    <row r="7" spans="1:7" ht="39.950000000000003" customHeight="1" x14ac:dyDescent="0.2">
      <c r="B7" s="428" t="s">
        <v>283</v>
      </c>
      <c r="C7" s="426"/>
      <c r="F7" s="224"/>
    </row>
    <row r="8" spans="1:7" ht="55.5" customHeight="1" x14ac:dyDescent="0.2">
      <c r="B8" s="429" t="s">
        <v>284</v>
      </c>
      <c r="C8" s="430"/>
      <c r="F8" s="222"/>
      <c r="G8" s="224"/>
    </row>
    <row r="9" spans="1:7" ht="39.950000000000003" customHeight="1" x14ac:dyDescent="0.2">
      <c r="B9" s="429" t="s">
        <v>282</v>
      </c>
      <c r="C9" s="430"/>
      <c r="E9" s="222"/>
      <c r="F9" s="223"/>
    </row>
    <row r="10" spans="1:7" ht="39.950000000000003" customHeight="1" x14ac:dyDescent="0.2">
      <c r="B10" s="430" t="s">
        <v>267</v>
      </c>
      <c r="C10" s="430"/>
      <c r="D10" s="221"/>
    </row>
    <row r="12" spans="1:7" ht="29.25" customHeight="1" x14ac:dyDescent="0.2">
      <c r="B12" s="426" t="s">
        <v>269</v>
      </c>
      <c r="C12" s="427" t="s">
        <v>275</v>
      </c>
    </row>
    <row r="13" spans="1:7" ht="18" customHeight="1" x14ac:dyDescent="0.2">
      <c r="B13" s="426"/>
      <c r="C13" s="426"/>
    </row>
    <row r="14" spans="1:7" ht="60.75" customHeight="1" x14ac:dyDescent="0.2">
      <c r="B14" s="423" t="s">
        <v>270</v>
      </c>
      <c r="C14" s="381" t="s">
        <v>316</v>
      </c>
    </row>
    <row r="15" spans="1:7" ht="68.25" customHeight="1" x14ac:dyDescent="0.2">
      <c r="B15" s="424"/>
      <c r="C15" s="382" t="s">
        <v>309</v>
      </c>
    </row>
    <row r="16" spans="1:7" ht="66" customHeight="1" x14ac:dyDescent="0.2">
      <c r="B16" s="425"/>
      <c r="C16" s="381" t="s">
        <v>310</v>
      </c>
    </row>
    <row r="17" spans="2:3" ht="53.25" customHeight="1" x14ac:dyDescent="0.2">
      <c r="B17" s="377" t="s">
        <v>271</v>
      </c>
      <c r="C17" s="377" t="s">
        <v>268</v>
      </c>
    </row>
    <row r="18" spans="2:3" ht="54" customHeight="1" x14ac:dyDescent="0.2">
      <c r="B18" s="377" t="s">
        <v>272</v>
      </c>
      <c r="C18" s="378" t="s">
        <v>290</v>
      </c>
    </row>
    <row r="19" spans="2:3" ht="50.25" customHeight="1" x14ac:dyDescent="0.2">
      <c r="B19" s="237"/>
    </row>
  </sheetData>
  <sheetProtection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3"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2:E17"/>
  <sheetViews>
    <sheetView showGridLines="0" zoomScale="80" zoomScaleNormal="80" workbookViewId="0">
      <selection activeCell="D9" sqref="D9"/>
    </sheetView>
  </sheetViews>
  <sheetFormatPr defaultColWidth="11.5703125" defaultRowHeight="15" x14ac:dyDescent="0.2"/>
  <cols>
    <col min="1" max="1" width="2.7109375" style="100" customWidth="1"/>
    <col min="2" max="2" width="6.7109375" style="100" customWidth="1"/>
    <col min="3" max="4" width="50.7109375" style="100" customWidth="1"/>
    <col min="5" max="7" width="9.140625" style="100" customWidth="1"/>
    <col min="8" max="16383" width="11.5703125" style="100"/>
    <col min="16384" max="16384" width="11.5703125" style="100" customWidth="1"/>
  </cols>
  <sheetData>
    <row r="2" spans="1:5" ht="15.75" x14ac:dyDescent="0.2">
      <c r="A2" s="99"/>
      <c r="B2" s="391" t="s">
        <v>315</v>
      </c>
      <c r="C2" s="1"/>
      <c r="D2" s="1"/>
    </row>
    <row r="3" spans="1:5" ht="18" x14ac:dyDescent="0.2">
      <c r="A3" s="99"/>
      <c r="B3" s="227" t="s">
        <v>259</v>
      </c>
      <c r="C3" s="1"/>
      <c r="D3" s="1"/>
    </row>
    <row r="4" spans="1:5" ht="18" x14ac:dyDescent="0.2">
      <c r="A4" s="99"/>
      <c r="B4" s="227" t="s">
        <v>279</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43438</v>
      </c>
    </row>
    <row r="8" spans="1:5" ht="34.5" customHeight="1" x14ac:dyDescent="0.2">
      <c r="A8" s="99"/>
      <c r="B8" s="130">
        <v>2</v>
      </c>
      <c r="C8" s="102" t="s">
        <v>1</v>
      </c>
      <c r="D8" s="365" t="s">
        <v>58</v>
      </c>
    </row>
    <row r="9" spans="1:5" ht="34.5" customHeight="1" x14ac:dyDescent="0.2">
      <c r="A9" s="99"/>
      <c r="B9" s="130">
        <v>3</v>
      </c>
      <c r="C9" s="103" t="s">
        <v>125</v>
      </c>
      <c r="D9" s="104">
        <f>IF(ISBLANK(D8),"",VLOOKUP(D8,Info_County_Code,2))</f>
        <v>16</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93230</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20" t="s">
        <v>326</v>
      </c>
    </row>
    <row r="17" spans="1:4" ht="34.5" customHeight="1" x14ac:dyDescent="0.2">
      <c r="A17" s="99"/>
      <c r="B17" s="130">
        <v>11</v>
      </c>
      <c r="C17" s="102" t="s">
        <v>194</v>
      </c>
      <c r="D17" s="421" t="s">
        <v>327</v>
      </c>
    </row>
  </sheetData>
  <sheetProtection formatColumns="0" formatRows="0"/>
  <dataValidations count="1">
    <dataValidation type="list" allowBlank="1" showInputMessage="1" showErrorMessage="1" sqref="D8">
      <formula1>County</formula1>
    </dataValidation>
  </dataValidations>
  <hyperlinks>
    <hyperlink ref="D16" r:id="rId1"/>
  </hyperlinks>
  <pageMargins left="0.25" right="0.25" top="1.194375" bottom="0.75" header="0.3" footer="0.3"/>
  <pageSetup paperSize="5" scale="91" orientation="landscape" r:id="rId2"/>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2:N41"/>
  <sheetViews>
    <sheetView showGridLines="0" tabSelected="1" zoomScale="70" zoomScaleNormal="70" zoomScaleSheetLayoutView="40" workbookViewId="0">
      <pane xSplit="3" ySplit="20" topLeftCell="D21" activePane="bottomRight" state="frozen"/>
      <selection pane="topRight" activeCell="D1" sqref="D1"/>
      <selection pane="bottomLeft" activeCell="A16" sqref="A16"/>
      <selection pane="bottomRight" activeCell="D21" sqref="D21"/>
    </sheetView>
  </sheetViews>
  <sheetFormatPr defaultColWidth="9.140625" defaultRowHeight="15.75"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278</v>
      </c>
      <c r="C5" s="40"/>
      <c r="D5" s="40"/>
      <c r="E5" s="40"/>
      <c r="F5" s="40"/>
      <c r="G5" s="40"/>
      <c r="H5" s="40"/>
    </row>
    <row r="6" spans="2:14" x14ac:dyDescent="0.25">
      <c r="C6" s="40"/>
      <c r="D6" s="40"/>
      <c r="E6" s="40"/>
      <c r="F6" s="40"/>
      <c r="G6" s="40"/>
      <c r="H6" s="40"/>
    </row>
    <row r="7" spans="2:14" x14ac:dyDescent="0.25">
      <c r="B7" s="361" t="s">
        <v>1</v>
      </c>
      <c r="C7" s="259" t="str">
        <f>IF(ISBLANK('1. Information'!D8),"",'1. Information'!D8)</f>
        <v>Kings</v>
      </c>
      <c r="F7" s="360" t="s">
        <v>2</v>
      </c>
      <c r="G7" s="259">
        <f>IF(ISBLANK('1. Information'!D7),"",'1. Information'!D7)</f>
        <v>43438</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313</v>
      </c>
      <c r="C14" s="346"/>
      <c r="D14" s="280" t="s">
        <v>25</v>
      </c>
      <c r="E14" s="260"/>
      <c r="F14" s="260"/>
      <c r="G14" s="90"/>
      <c r="H14" s="260"/>
      <c r="I14" s="260"/>
      <c r="J14" s="260"/>
      <c r="K14" s="260"/>
      <c r="L14" s="260"/>
      <c r="M14" s="260"/>
      <c r="N14" s="260"/>
    </row>
    <row r="15" spans="2:14" x14ac:dyDescent="0.25">
      <c r="B15" s="269">
        <v>1</v>
      </c>
      <c r="C15" s="332" t="s">
        <v>288</v>
      </c>
      <c r="D15" s="92">
        <v>129524</v>
      </c>
      <c r="E15" s="260"/>
      <c r="F15" s="260"/>
      <c r="G15" s="90"/>
      <c r="H15" s="260"/>
      <c r="I15" s="260"/>
      <c r="J15" s="260"/>
      <c r="K15" s="260"/>
      <c r="L15" s="260"/>
      <c r="M15" s="260"/>
      <c r="N15" s="260"/>
    </row>
    <row r="16" spans="2:14" x14ac:dyDescent="0.25">
      <c r="B16" s="24">
        <v>2</v>
      </c>
      <c r="C16" s="332" t="s">
        <v>311</v>
      </c>
      <c r="D16" s="394">
        <v>2138118</v>
      </c>
      <c r="E16" s="260"/>
      <c r="F16" s="260"/>
      <c r="G16" s="90"/>
      <c r="H16" s="260"/>
      <c r="I16" s="260"/>
      <c r="J16" s="260"/>
      <c r="K16" s="260"/>
      <c r="L16" s="260"/>
      <c r="M16" s="260"/>
      <c r="N16" s="260"/>
    </row>
    <row r="17" spans="2:14" x14ac:dyDescent="0.25">
      <c r="B17" s="24">
        <v>3</v>
      </c>
      <c r="C17" s="332" t="s">
        <v>317</v>
      </c>
      <c r="D17" s="91">
        <f>D16+M22+M27+SUM('9. Adjustment (MHSA)'!F83:F112)</f>
        <v>2138118</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308</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280</v>
      </c>
      <c r="D23" s="264">
        <f>D15*0.76</f>
        <v>98438.24</v>
      </c>
      <c r="E23" s="380">
        <f>D15*0.19</f>
        <v>24609.56</v>
      </c>
      <c r="F23" s="261">
        <f>D15*0.05</f>
        <v>6476.2000000000007</v>
      </c>
      <c r="G23" s="327"/>
      <c r="H23" s="327"/>
      <c r="I23" s="327"/>
      <c r="J23" s="334"/>
      <c r="K23" s="327"/>
      <c r="L23" s="327"/>
      <c r="M23" s="327"/>
      <c r="N23" s="333">
        <f>SUM(D23:M23)</f>
        <v>129524</v>
      </c>
    </row>
    <row r="24" spans="2:14" ht="24" customHeight="1" x14ac:dyDescent="0.25">
      <c r="B24" s="24">
        <v>6</v>
      </c>
      <c r="C24" s="266" t="s">
        <v>25</v>
      </c>
      <c r="D24" s="339">
        <f t="shared" ref="D24:L24" si="0">SUM(D22:D23)</f>
        <v>98438.24</v>
      </c>
      <c r="E24" s="339">
        <f t="shared" si="0"/>
        <v>24609.56</v>
      </c>
      <c r="F24" s="339">
        <f t="shared" si="0"/>
        <v>6476.2000000000007</v>
      </c>
      <c r="G24" s="339">
        <f t="shared" si="0"/>
        <v>0</v>
      </c>
      <c r="H24" s="339">
        <f t="shared" si="0"/>
        <v>0</v>
      </c>
      <c r="I24" s="339">
        <f t="shared" si="0"/>
        <v>0</v>
      </c>
      <c r="J24" s="339">
        <f t="shared" si="0"/>
        <v>0</v>
      </c>
      <c r="K24" s="339">
        <f t="shared" si="0"/>
        <v>0</v>
      </c>
      <c r="L24" s="339">
        <f t="shared" si="0"/>
        <v>0</v>
      </c>
      <c r="M24" s="339">
        <v>0</v>
      </c>
      <c r="N24" s="371">
        <f>SUM(D24:M24)</f>
        <v>129524</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306</v>
      </c>
      <c r="C26" s="271"/>
      <c r="D26" s="357"/>
      <c r="E26" s="274"/>
      <c r="F26" s="274"/>
      <c r="G26" s="274"/>
      <c r="H26" s="274"/>
      <c r="I26" s="274"/>
      <c r="J26" s="274"/>
      <c r="K26" s="274"/>
      <c r="L26" s="274"/>
      <c r="M26" s="274"/>
      <c r="N26" s="275"/>
    </row>
    <row r="27" spans="2:14" ht="24" customHeight="1" x14ac:dyDescent="0.25">
      <c r="B27" s="269">
        <v>7</v>
      </c>
      <c r="C27" s="268" t="s">
        <v>287</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307</v>
      </c>
      <c r="C29" s="271"/>
      <c r="D29" s="271"/>
      <c r="E29" s="272"/>
      <c r="F29" s="272"/>
      <c r="G29" s="272"/>
      <c r="H29" s="272"/>
      <c r="I29" s="272"/>
      <c r="J29" s="272"/>
      <c r="K29" s="272"/>
      <c r="L29" s="272"/>
      <c r="M29" s="272"/>
      <c r="N29" s="273"/>
    </row>
    <row r="30" spans="2:14" ht="24" customHeight="1" x14ac:dyDescent="0.25">
      <c r="B30" s="24">
        <v>8</v>
      </c>
      <c r="C30" s="268" t="s">
        <v>292</v>
      </c>
      <c r="D30" s="264">
        <f>'3. CSS'!F25</f>
        <v>7344486.6200000001</v>
      </c>
      <c r="E30" s="264">
        <f>'4. PEI'!F21</f>
        <v>2036097.5499999998</v>
      </c>
      <c r="F30" s="264">
        <f>'5. INN'!F22</f>
        <v>179673.25</v>
      </c>
      <c r="G30" s="264">
        <f>'6. WET'!F20</f>
        <v>0</v>
      </c>
      <c r="H30" s="264">
        <f>'7. CFTN'!F21</f>
        <v>488.65</v>
      </c>
      <c r="I30" s="334"/>
      <c r="J30" s="264">
        <f>'8. WET RP, HP'!E14</f>
        <v>0</v>
      </c>
      <c r="K30" s="264">
        <f>'4. PEI'!F17</f>
        <v>0</v>
      </c>
      <c r="L30" s="264">
        <f>'8. WET RP, HP'!E15</f>
        <v>0</v>
      </c>
      <c r="M30" s="334"/>
      <c r="N30" s="264">
        <f t="shared" ref="N30:N35" si="1">SUM(D30:M30)</f>
        <v>9560746.0700000003</v>
      </c>
    </row>
    <row r="31" spans="2:14" ht="24" customHeight="1" x14ac:dyDescent="0.25">
      <c r="B31" s="24">
        <v>9</v>
      </c>
      <c r="C31" s="262" t="s">
        <v>5</v>
      </c>
      <c r="D31" s="261">
        <f>'3. CSS'!G25</f>
        <v>0</v>
      </c>
      <c r="E31" s="261">
        <f>'4. PEI'!G21</f>
        <v>0</v>
      </c>
      <c r="F31" s="261">
        <f>'5. INN'!G22</f>
        <v>0</v>
      </c>
      <c r="G31" s="261">
        <f>'6. WET'!G20</f>
        <v>0</v>
      </c>
      <c r="H31" s="261">
        <f>'7. CFTN'!G21</f>
        <v>0</v>
      </c>
      <c r="I31" s="7"/>
      <c r="J31" s="261">
        <f>'8. WET RP, HP'!F14</f>
        <v>0</v>
      </c>
      <c r="K31" s="261">
        <f>'4. PEI'!G17</f>
        <v>0</v>
      </c>
      <c r="L31" s="261">
        <f>'8. WET RP, HP'!F15</f>
        <v>0</v>
      </c>
      <c r="M31" s="327"/>
      <c r="N31" s="264">
        <f t="shared" si="1"/>
        <v>0</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7344486.6200000001</v>
      </c>
      <c r="E35" s="267">
        <f t="shared" ref="E35:L35" si="2">SUM(E30:E34)</f>
        <v>2036097.5499999998</v>
      </c>
      <c r="F35" s="267">
        <f t="shared" si="2"/>
        <v>179673.25</v>
      </c>
      <c r="G35" s="267">
        <f t="shared" si="2"/>
        <v>0</v>
      </c>
      <c r="H35" s="267">
        <f t="shared" si="2"/>
        <v>488.65</v>
      </c>
      <c r="I35" s="267">
        <f t="shared" si="2"/>
        <v>0</v>
      </c>
      <c r="J35" s="267">
        <f t="shared" si="2"/>
        <v>0</v>
      </c>
      <c r="K35" s="267">
        <f t="shared" si="2"/>
        <v>0</v>
      </c>
      <c r="L35" s="267">
        <f t="shared" si="2"/>
        <v>0</v>
      </c>
      <c r="M35" s="7"/>
      <c r="N35" s="339">
        <f t="shared" si="1"/>
        <v>9560746.0700000003</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314</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179673.25</v>
      </c>
      <c r="E40" s="263"/>
      <c r="F40" s="260"/>
      <c r="G40" s="260"/>
      <c r="H40" s="260"/>
      <c r="I40" s="260"/>
      <c r="J40" s="260"/>
      <c r="K40" s="260"/>
      <c r="L40" s="260"/>
      <c r="M40" s="260"/>
      <c r="N40" s="347"/>
    </row>
    <row r="41" spans="2:14" x14ac:dyDescent="0.25">
      <c r="B41" s="24">
        <v>16</v>
      </c>
      <c r="C41" s="358" t="s">
        <v>24</v>
      </c>
      <c r="D41" s="366">
        <f>'3. CSS'!K16+'4. PEI'!K16+'5. INN'!K15+'5. INN'!K18+'6. WET'!K16+'7. CFTN'!K18+'7. CFTN'!K19</f>
        <v>2153930.9300000002</v>
      </c>
      <c r="E41" s="263"/>
      <c r="F41" s="260"/>
      <c r="G41" s="260"/>
      <c r="H41" s="260"/>
      <c r="I41" s="260"/>
      <c r="J41" s="260"/>
      <c r="K41" s="260"/>
      <c r="L41" s="260"/>
      <c r="M41" s="260"/>
      <c r="N41" s="347"/>
    </row>
  </sheetData>
  <sheetProtection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33"/>
  <sheetViews>
    <sheetView showGridLines="0" zoomScale="80" zoomScaleNormal="80" zoomScaleSheetLayoutView="40" zoomScalePageLayoutView="70" workbookViewId="0">
      <selection activeCell="I40" sqref="I40"/>
    </sheetView>
  </sheetViews>
  <sheetFormatPr defaultColWidth="9.140625" defaultRowHeight="15.75"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6"/>
      <c r="C1" s="446"/>
      <c r="D1" s="446"/>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7" t="s">
        <v>1</v>
      </c>
      <c r="C7" s="447"/>
      <c r="D7" s="9" t="str">
        <f>IF(ISBLANK('1. Information'!D8),"",'1. Information'!D8)</f>
        <v>Kings</v>
      </c>
      <c r="E7" s="281"/>
      <c r="F7" s="279" t="s">
        <v>2</v>
      </c>
      <c r="G7" s="282">
        <f>IF(ISBLANK('1. Information'!D7),"",'1. Information'!D7)</f>
        <v>43438</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9" t="s">
        <v>30</v>
      </c>
      <c r="H12" s="437"/>
      <c r="I12" s="437"/>
      <c r="J12" s="440"/>
      <c r="K12" s="303"/>
      <c r="L12"/>
    </row>
    <row r="13" spans="1:12" ht="47.25" x14ac:dyDescent="0.25">
      <c r="A13" s="281"/>
      <c r="B13" s="40"/>
      <c r="F13" s="30" t="s">
        <v>304</v>
      </c>
      <c r="G13" s="27" t="s">
        <v>5</v>
      </c>
      <c r="H13" s="44" t="s">
        <v>6</v>
      </c>
      <c r="I13" s="27" t="s">
        <v>31</v>
      </c>
      <c r="J13" s="27" t="s">
        <v>15</v>
      </c>
      <c r="K13" s="302" t="s">
        <v>281</v>
      </c>
      <c r="L13"/>
    </row>
    <row r="14" spans="1:12" x14ac:dyDescent="0.25">
      <c r="A14" s="281"/>
      <c r="B14" s="277">
        <v>1</v>
      </c>
      <c r="C14" s="444" t="s">
        <v>7</v>
      </c>
      <c r="D14" s="444"/>
      <c r="E14" s="444"/>
      <c r="F14" s="367"/>
      <c r="G14" s="368"/>
      <c r="H14" s="353"/>
      <c r="I14" s="290"/>
      <c r="J14" s="290"/>
      <c r="K14" s="292">
        <f>SUM(F14:J14)</f>
        <v>0</v>
      </c>
      <c r="L14"/>
    </row>
    <row r="15" spans="1:12" ht="15" customHeight="1" x14ac:dyDescent="0.25">
      <c r="A15" s="281"/>
      <c r="B15" s="277">
        <v>2</v>
      </c>
      <c r="C15" s="444" t="s">
        <v>8</v>
      </c>
      <c r="D15" s="444"/>
      <c r="E15" s="444"/>
      <c r="F15" s="367"/>
      <c r="G15" s="290"/>
      <c r="H15" s="290"/>
      <c r="I15" s="290"/>
      <c r="J15" s="290"/>
      <c r="K15" s="292">
        <f t="shared" ref="K15:K23" si="0">SUM(F15:J15)</f>
        <v>0</v>
      </c>
      <c r="L15"/>
    </row>
    <row r="16" spans="1:12" x14ac:dyDescent="0.25">
      <c r="A16" s="281"/>
      <c r="B16" s="277">
        <v>3</v>
      </c>
      <c r="C16" s="444" t="s">
        <v>129</v>
      </c>
      <c r="D16" s="444"/>
      <c r="E16" s="444"/>
      <c r="F16" s="367">
        <f>18100.59+1467231.78</f>
        <v>1485332.37</v>
      </c>
      <c r="G16" s="290"/>
      <c r="H16" s="290"/>
      <c r="I16" s="290"/>
      <c r="J16" s="290"/>
      <c r="K16" s="292">
        <f t="shared" si="0"/>
        <v>1485332.37</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44" t="s">
        <v>216</v>
      </c>
      <c r="D19" s="444"/>
      <c r="E19" s="444"/>
      <c r="F19" s="290"/>
      <c r="G19" s="294"/>
      <c r="H19" s="294"/>
      <c r="I19" s="294"/>
      <c r="J19" s="294"/>
      <c r="K19" s="293">
        <f t="shared" si="0"/>
        <v>0</v>
      </c>
      <c r="L19"/>
    </row>
    <row r="20" spans="1:12" x14ac:dyDescent="0.25">
      <c r="A20" s="283"/>
      <c r="B20" s="256">
        <v>7</v>
      </c>
      <c r="C20" s="441" t="s">
        <v>226</v>
      </c>
      <c r="D20" s="442"/>
      <c r="E20" s="443"/>
      <c r="F20" s="290"/>
      <c r="G20" s="293"/>
      <c r="H20" s="293"/>
      <c r="I20" s="293"/>
      <c r="J20" s="293"/>
      <c r="K20" s="293">
        <f t="shared" si="0"/>
        <v>0</v>
      </c>
      <c r="L20"/>
    </row>
    <row r="21" spans="1:12" x14ac:dyDescent="0.25">
      <c r="A21" s="283"/>
      <c r="B21" s="256">
        <v>8</v>
      </c>
      <c r="C21" s="441" t="s">
        <v>227</v>
      </c>
      <c r="D21" s="442"/>
      <c r="E21" s="443"/>
      <c r="F21" s="290"/>
      <c r="G21" s="293"/>
      <c r="H21" s="293"/>
      <c r="I21" s="293"/>
      <c r="J21" s="293"/>
      <c r="K21" s="293">
        <f t="shared" si="0"/>
        <v>0</v>
      </c>
      <c r="L21"/>
    </row>
    <row r="22" spans="1:12" x14ac:dyDescent="0.25">
      <c r="A22" s="283"/>
      <c r="B22" s="256">
        <v>9</v>
      </c>
      <c r="C22" s="441" t="s">
        <v>225</v>
      </c>
      <c r="D22" s="442"/>
      <c r="E22" s="443"/>
      <c r="F22" s="290"/>
      <c r="G22" s="293"/>
      <c r="H22" s="293"/>
      <c r="I22" s="293"/>
      <c r="J22" s="293"/>
      <c r="K22" s="293">
        <f t="shared" si="0"/>
        <v>0</v>
      </c>
      <c r="L22"/>
    </row>
    <row r="23" spans="1:12" x14ac:dyDescent="0.25">
      <c r="A23" s="281"/>
      <c r="B23" s="277">
        <v>10</v>
      </c>
      <c r="C23" s="444" t="s">
        <v>140</v>
      </c>
      <c r="D23" s="444"/>
      <c r="E23" s="444"/>
      <c r="F23" s="294">
        <f>SUM(G33:G132)</f>
        <v>5859154.25</v>
      </c>
      <c r="G23" s="293">
        <f>SUM(H33:H132)</f>
        <v>0</v>
      </c>
      <c r="H23" s="293">
        <f>SUM(I33:I132)</f>
        <v>0</v>
      </c>
      <c r="I23" s="293">
        <f>SUM(J33:J132)</f>
        <v>0</v>
      </c>
      <c r="J23" s="293">
        <f>SUM(K33:K132)</f>
        <v>0</v>
      </c>
      <c r="K23" s="293">
        <f t="shared" si="0"/>
        <v>5859154.25</v>
      </c>
      <c r="L23"/>
    </row>
    <row r="24" spans="1:12" ht="30.95" customHeight="1" x14ac:dyDescent="0.25">
      <c r="A24" s="281"/>
      <c r="B24" s="277">
        <v>11</v>
      </c>
      <c r="C24" s="431" t="s">
        <v>223</v>
      </c>
      <c r="D24" s="432"/>
      <c r="E24" s="433"/>
      <c r="F24" s="7">
        <f>SUM(F14:F16,F18:F23)</f>
        <v>7344486.6200000001</v>
      </c>
      <c r="G24" s="7">
        <f>SUM(G14:G16,G18:G23)</f>
        <v>0</v>
      </c>
      <c r="H24" s="43">
        <f t="shared" ref="H24:J24" si="1">SUM(H14:H16,H18:H23)</f>
        <v>0</v>
      </c>
      <c r="I24" s="7">
        <f t="shared" si="1"/>
        <v>0</v>
      </c>
      <c r="J24" s="7">
        <f t="shared" si="1"/>
        <v>0</v>
      </c>
      <c r="K24" s="7">
        <f>SUM(K14:K16,K18:K23)</f>
        <v>7344486.6200000001</v>
      </c>
      <c r="L24"/>
    </row>
    <row r="25" spans="1:12" s="325" customFormat="1" ht="30.95" customHeight="1" x14ac:dyDescent="0.25">
      <c r="A25" s="281"/>
      <c r="B25" s="277">
        <v>12</v>
      </c>
      <c r="C25" s="438" t="s">
        <v>286</v>
      </c>
      <c r="D25" s="438"/>
      <c r="E25" s="438"/>
      <c r="F25" s="7">
        <f>SUM(F14:F16,F18,F23)</f>
        <v>7344486.6200000001</v>
      </c>
      <c r="G25" s="299">
        <f t="shared" ref="G25:J25" si="2">SUM(G14:G16,G18,G23)</f>
        <v>0</v>
      </c>
      <c r="H25" s="299">
        <f t="shared" si="2"/>
        <v>0</v>
      </c>
      <c r="I25" s="299">
        <f t="shared" si="2"/>
        <v>0</v>
      </c>
      <c r="J25" s="7">
        <f t="shared" si="2"/>
        <v>0</v>
      </c>
      <c r="K25" s="7">
        <f>SUM(K14:K16,K18,K23)</f>
        <v>7344486.6200000001</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7" t="s">
        <v>166</v>
      </c>
      <c r="E31" s="437"/>
      <c r="F31" s="437"/>
      <c r="G31" s="344" t="s">
        <v>28</v>
      </c>
      <c r="H31" s="434" t="s">
        <v>30</v>
      </c>
      <c r="I31" s="435"/>
      <c r="J31" s="435"/>
      <c r="K31" s="436"/>
      <c r="L31" s="308"/>
    </row>
    <row r="32" spans="1:12" ht="87.75" customHeight="1" x14ac:dyDescent="0.25">
      <c r="A32" s="281"/>
      <c r="B32" s="62" t="s">
        <v>134</v>
      </c>
      <c r="C32" s="63" t="s">
        <v>195</v>
      </c>
      <c r="D32" s="64" t="s">
        <v>10</v>
      </c>
      <c r="E32" s="64" t="s">
        <v>4</v>
      </c>
      <c r="F32" s="64" t="s">
        <v>9</v>
      </c>
      <c r="G32" s="30" t="s">
        <v>304</v>
      </c>
      <c r="H32" s="64" t="s">
        <v>5</v>
      </c>
      <c r="I32" s="64" t="s">
        <v>6</v>
      </c>
      <c r="J32" s="64" t="s">
        <v>31</v>
      </c>
      <c r="K32" s="317" t="s">
        <v>15</v>
      </c>
      <c r="L32" s="302" t="s">
        <v>281</v>
      </c>
    </row>
    <row r="33" spans="1:12" x14ac:dyDescent="0.25">
      <c r="A33" s="281"/>
      <c r="B33" s="295">
        <v>1</v>
      </c>
      <c r="C33" s="296">
        <f t="shared" ref="C33:C42" si="3">IF(L33&lt;&gt;0,VLOOKUP($D$7,Info_County_Code,2,FALSE),"")</f>
        <v>16</v>
      </c>
      <c r="D33" s="395" t="s">
        <v>348</v>
      </c>
      <c r="E33" s="395"/>
      <c r="F33" s="297" t="s">
        <v>102</v>
      </c>
      <c r="G33" s="291">
        <v>473671.96</v>
      </c>
      <c r="H33" s="291"/>
      <c r="I33" s="291"/>
      <c r="J33" s="318"/>
      <c r="K33" s="291"/>
      <c r="L33" s="293">
        <f t="shared" ref="L33:L42" si="4">SUM(G33:K33)</f>
        <v>473671.96</v>
      </c>
    </row>
    <row r="34" spans="1:12" s="359" customFormat="1" x14ac:dyDescent="0.25">
      <c r="A34" s="281"/>
      <c r="B34" s="295">
        <v>2</v>
      </c>
      <c r="C34" s="296">
        <f t="shared" si="3"/>
        <v>16</v>
      </c>
      <c r="D34" s="395" t="s">
        <v>328</v>
      </c>
      <c r="E34" s="395"/>
      <c r="F34" s="297" t="s">
        <v>103</v>
      </c>
      <c r="G34" s="291">
        <v>3000.56</v>
      </c>
      <c r="H34" s="291"/>
      <c r="I34" s="291"/>
      <c r="J34" s="318"/>
      <c r="K34" s="291"/>
      <c r="L34" s="293">
        <f t="shared" si="4"/>
        <v>3000.56</v>
      </c>
    </row>
    <row r="35" spans="1:12" s="359" customFormat="1" x14ac:dyDescent="0.25">
      <c r="A35" s="281"/>
      <c r="B35" s="295">
        <v>3</v>
      </c>
      <c r="C35" s="296">
        <f t="shared" si="3"/>
        <v>16</v>
      </c>
      <c r="D35" s="395" t="s">
        <v>329</v>
      </c>
      <c r="E35" s="395"/>
      <c r="F35" s="297" t="s">
        <v>103</v>
      </c>
      <c r="G35" s="291">
        <v>46695.14</v>
      </c>
      <c r="H35" s="291"/>
      <c r="I35" s="291"/>
      <c r="J35" s="318"/>
      <c r="K35" s="291"/>
      <c r="L35" s="293">
        <f t="shared" si="4"/>
        <v>46695.14</v>
      </c>
    </row>
    <row r="36" spans="1:12" s="359" customFormat="1" x14ac:dyDescent="0.25">
      <c r="A36" s="281"/>
      <c r="B36" s="295">
        <v>4</v>
      </c>
      <c r="C36" s="296">
        <f t="shared" si="3"/>
        <v>16</v>
      </c>
      <c r="D36" s="395" t="s">
        <v>330</v>
      </c>
      <c r="E36" s="395"/>
      <c r="F36" s="297" t="s">
        <v>103</v>
      </c>
      <c r="G36" s="291">
        <v>1610288.41</v>
      </c>
      <c r="H36" s="291"/>
      <c r="I36" s="291"/>
      <c r="J36" s="318"/>
      <c r="K36" s="291"/>
      <c r="L36" s="293">
        <f t="shared" si="4"/>
        <v>1610288.41</v>
      </c>
    </row>
    <row r="37" spans="1:12" s="359" customFormat="1" x14ac:dyDescent="0.25">
      <c r="A37" s="281"/>
      <c r="B37" s="295">
        <v>5</v>
      </c>
      <c r="C37" s="296">
        <f t="shared" si="3"/>
        <v>16</v>
      </c>
      <c r="D37" s="395" t="s">
        <v>331</v>
      </c>
      <c r="E37" s="395"/>
      <c r="F37" s="297" t="s">
        <v>102</v>
      </c>
      <c r="G37" s="291">
        <v>1269557.3799999999</v>
      </c>
      <c r="H37" s="291"/>
      <c r="I37" s="291"/>
      <c r="J37" s="318"/>
      <c r="K37" s="291"/>
      <c r="L37" s="293">
        <f t="shared" si="4"/>
        <v>1269557.3799999999</v>
      </c>
    </row>
    <row r="38" spans="1:12" s="359" customFormat="1" x14ac:dyDescent="0.25">
      <c r="A38" s="281"/>
      <c r="B38" s="295">
        <v>6</v>
      </c>
      <c r="C38" s="296">
        <f t="shared" si="3"/>
        <v>16</v>
      </c>
      <c r="D38" s="395" t="s">
        <v>332</v>
      </c>
      <c r="E38" s="395"/>
      <c r="F38" s="297" t="s">
        <v>103</v>
      </c>
      <c r="G38" s="291">
        <v>437097.4</v>
      </c>
      <c r="H38" s="291"/>
      <c r="I38" s="291"/>
      <c r="J38" s="318"/>
      <c r="K38" s="291"/>
      <c r="L38" s="293">
        <f t="shared" si="4"/>
        <v>437097.4</v>
      </c>
    </row>
    <row r="39" spans="1:12" s="359" customFormat="1" x14ac:dyDescent="0.25">
      <c r="A39" s="281"/>
      <c r="B39" s="295">
        <v>7</v>
      </c>
      <c r="C39" s="296">
        <f t="shared" si="3"/>
        <v>16</v>
      </c>
      <c r="D39" s="395" t="s">
        <v>333</v>
      </c>
      <c r="E39" s="395"/>
      <c r="F39" s="297" t="s">
        <v>103</v>
      </c>
      <c r="G39" s="291">
        <v>96120.7</v>
      </c>
      <c r="H39" s="291"/>
      <c r="I39" s="291"/>
      <c r="J39" s="318"/>
      <c r="K39" s="291"/>
      <c r="L39" s="293">
        <f t="shared" si="4"/>
        <v>96120.7</v>
      </c>
    </row>
    <row r="40" spans="1:12" s="359" customFormat="1" x14ac:dyDescent="0.25">
      <c r="A40" s="281"/>
      <c r="B40" s="295">
        <v>8</v>
      </c>
      <c r="C40" s="296">
        <f t="shared" si="3"/>
        <v>16</v>
      </c>
      <c r="D40" s="395" t="s">
        <v>334</v>
      </c>
      <c r="E40" s="395"/>
      <c r="F40" s="297" t="s">
        <v>103</v>
      </c>
      <c r="G40" s="291">
        <f>803023+803023+254984</f>
        <v>1861030</v>
      </c>
      <c r="H40" s="291"/>
      <c r="I40" s="291"/>
      <c r="J40" s="318"/>
      <c r="K40" s="291"/>
      <c r="L40" s="293">
        <f t="shared" si="4"/>
        <v>1861030</v>
      </c>
    </row>
    <row r="41" spans="1:12" s="359" customFormat="1" x14ac:dyDescent="0.25">
      <c r="A41" s="281"/>
      <c r="B41" s="295">
        <v>9</v>
      </c>
      <c r="C41" s="296">
        <f t="shared" si="3"/>
        <v>16</v>
      </c>
      <c r="D41" s="395" t="s">
        <v>335</v>
      </c>
      <c r="E41" s="395"/>
      <c r="F41" s="297"/>
      <c r="G41" s="291">
        <v>57157.61</v>
      </c>
      <c r="H41" s="291"/>
      <c r="I41" s="291"/>
      <c r="J41" s="318"/>
      <c r="K41" s="291"/>
      <c r="L41" s="293">
        <f t="shared" si="4"/>
        <v>57157.61</v>
      </c>
    </row>
    <row r="42" spans="1:12" s="359" customFormat="1" x14ac:dyDescent="0.25">
      <c r="A42" s="281"/>
      <c r="B42" s="295">
        <v>10</v>
      </c>
      <c r="C42" s="296">
        <f t="shared" si="3"/>
        <v>16</v>
      </c>
      <c r="D42" s="395" t="s">
        <v>349</v>
      </c>
      <c r="E42" s="395"/>
      <c r="F42" s="297"/>
      <c r="G42" s="291">
        <v>4535.09</v>
      </c>
      <c r="H42" s="291"/>
      <c r="I42" s="291"/>
      <c r="J42" s="318"/>
      <c r="K42" s="291"/>
      <c r="L42" s="293">
        <f t="shared" si="4"/>
        <v>4535.09</v>
      </c>
    </row>
    <row r="43" spans="1:12" s="359" customFormat="1" x14ac:dyDescent="0.25">
      <c r="A43" s="281"/>
      <c r="B43" s="295">
        <v>11</v>
      </c>
      <c r="C43" s="296" t="str">
        <f t="shared" ref="C43:C64" si="5">IF(L43&lt;&gt;0,VLOOKUP($D$7,Info_County_Code,2,FALSE),"")</f>
        <v/>
      </c>
      <c r="D43" s="395"/>
      <c r="E43" s="395"/>
      <c r="F43" s="297"/>
      <c r="G43" s="291"/>
      <c r="H43" s="291"/>
      <c r="I43" s="291"/>
      <c r="J43" s="318"/>
      <c r="K43" s="291"/>
      <c r="L43" s="293">
        <f t="shared" ref="L43:L97" si="6">SUM(G43:K43)</f>
        <v>0</v>
      </c>
    </row>
    <row r="44" spans="1:12" s="359" customFormat="1" x14ac:dyDescent="0.25">
      <c r="A44" s="281"/>
      <c r="B44" s="295">
        <v>12</v>
      </c>
      <c r="C44" s="296" t="str">
        <f t="shared" si="5"/>
        <v/>
      </c>
      <c r="D44" s="395"/>
      <c r="E44" s="395"/>
      <c r="F44" s="297"/>
      <c r="G44" s="291"/>
      <c r="H44" s="291"/>
      <c r="I44" s="291"/>
      <c r="J44" s="318"/>
      <c r="K44" s="291"/>
      <c r="L44" s="293">
        <f t="shared" si="6"/>
        <v>0</v>
      </c>
    </row>
    <row r="45" spans="1:12" s="359" customFormat="1" x14ac:dyDescent="0.25">
      <c r="A45" s="281"/>
      <c r="B45" s="295">
        <v>13</v>
      </c>
      <c r="C45" s="296" t="str">
        <f t="shared" si="5"/>
        <v/>
      </c>
      <c r="D45" s="395"/>
      <c r="E45" s="395"/>
      <c r="F45" s="297"/>
      <c r="G45" s="291"/>
      <c r="H45" s="291"/>
      <c r="I45" s="291"/>
      <c r="J45" s="318"/>
      <c r="K45" s="291"/>
      <c r="L45" s="293">
        <f t="shared" si="6"/>
        <v>0</v>
      </c>
    </row>
    <row r="46" spans="1:12" s="359" customFormat="1" x14ac:dyDescent="0.25">
      <c r="A46" s="281"/>
      <c r="B46" s="295">
        <v>14</v>
      </c>
      <c r="C46" s="296" t="str">
        <f t="shared" si="5"/>
        <v/>
      </c>
      <c r="D46" s="395"/>
      <c r="E46" s="395"/>
      <c r="F46" s="297"/>
      <c r="G46" s="291"/>
      <c r="H46" s="291"/>
      <c r="I46" s="291"/>
      <c r="J46" s="318"/>
      <c r="K46" s="291"/>
      <c r="L46" s="293">
        <f t="shared" si="6"/>
        <v>0</v>
      </c>
    </row>
    <row r="47" spans="1:12" s="359" customFormat="1" x14ac:dyDescent="0.25">
      <c r="A47" s="281"/>
      <c r="B47" s="295">
        <v>15</v>
      </c>
      <c r="C47" s="296" t="str">
        <f t="shared" si="5"/>
        <v/>
      </c>
      <c r="D47" s="395"/>
      <c r="E47" s="395"/>
      <c r="F47" s="297"/>
      <c r="G47" s="291"/>
      <c r="H47" s="291"/>
      <c r="I47" s="291"/>
      <c r="J47" s="318"/>
      <c r="K47" s="291"/>
      <c r="L47" s="293">
        <f t="shared" si="6"/>
        <v>0</v>
      </c>
    </row>
    <row r="48" spans="1:12" s="359" customFormat="1" x14ac:dyDescent="0.25">
      <c r="A48" s="281"/>
      <c r="B48" s="295">
        <v>16</v>
      </c>
      <c r="C48" s="296" t="str">
        <f t="shared" si="5"/>
        <v/>
      </c>
      <c r="D48" s="395"/>
      <c r="E48" s="395"/>
      <c r="F48" s="297"/>
      <c r="G48" s="291"/>
      <c r="H48" s="291"/>
      <c r="I48" s="291"/>
      <c r="J48" s="318"/>
      <c r="K48" s="291"/>
      <c r="L48" s="293">
        <f t="shared" si="6"/>
        <v>0</v>
      </c>
    </row>
    <row r="49" spans="1:12" s="359" customFormat="1" x14ac:dyDescent="0.25">
      <c r="A49" s="281"/>
      <c r="B49" s="295">
        <v>17</v>
      </c>
      <c r="C49" s="296" t="str">
        <f t="shared" si="5"/>
        <v/>
      </c>
      <c r="D49" s="395"/>
      <c r="E49" s="395"/>
      <c r="F49" s="297"/>
      <c r="G49" s="291"/>
      <c r="H49" s="291"/>
      <c r="I49" s="291"/>
      <c r="J49" s="318"/>
      <c r="K49" s="291"/>
      <c r="L49" s="293">
        <f t="shared" si="6"/>
        <v>0</v>
      </c>
    </row>
    <row r="50" spans="1:12" s="359" customFormat="1" x14ac:dyDescent="0.25">
      <c r="A50" s="281"/>
      <c r="B50" s="295">
        <v>18</v>
      </c>
      <c r="C50" s="296" t="str">
        <f t="shared" si="5"/>
        <v/>
      </c>
      <c r="D50" s="395"/>
      <c r="E50" s="395"/>
      <c r="F50" s="297"/>
      <c r="G50" s="291"/>
      <c r="H50" s="291"/>
      <c r="I50" s="291"/>
      <c r="J50" s="318"/>
      <c r="K50" s="291"/>
      <c r="L50" s="293">
        <f t="shared" si="6"/>
        <v>0</v>
      </c>
    </row>
    <row r="51" spans="1:12" s="359" customFormat="1" x14ac:dyDescent="0.25">
      <c r="A51" s="281"/>
      <c r="B51" s="295">
        <v>19</v>
      </c>
      <c r="C51" s="296" t="str">
        <f t="shared" si="5"/>
        <v/>
      </c>
      <c r="D51" s="395"/>
      <c r="E51" s="395"/>
      <c r="F51" s="297"/>
      <c r="G51" s="291"/>
      <c r="H51" s="291"/>
      <c r="I51" s="291"/>
      <c r="J51" s="318"/>
      <c r="K51" s="291"/>
      <c r="L51" s="293">
        <f t="shared" si="6"/>
        <v>0</v>
      </c>
    </row>
    <row r="52" spans="1:12" s="359" customFormat="1" x14ac:dyDescent="0.25">
      <c r="A52" s="281"/>
      <c r="B52" s="295">
        <v>20</v>
      </c>
      <c r="C52" s="296" t="str">
        <f t="shared" si="5"/>
        <v/>
      </c>
      <c r="D52" s="395"/>
      <c r="E52" s="395"/>
      <c r="F52" s="297"/>
      <c r="G52" s="291"/>
      <c r="H52" s="291"/>
      <c r="I52" s="291"/>
      <c r="J52" s="318"/>
      <c r="K52" s="291"/>
      <c r="L52" s="293">
        <f t="shared" si="6"/>
        <v>0</v>
      </c>
    </row>
    <row r="53" spans="1:12" s="359" customFormat="1" x14ac:dyDescent="0.25">
      <c r="A53" s="281"/>
      <c r="B53" s="295">
        <v>21</v>
      </c>
      <c r="C53" s="296" t="str">
        <f t="shared" si="5"/>
        <v/>
      </c>
      <c r="D53" s="395"/>
      <c r="E53" s="395"/>
      <c r="F53" s="297"/>
      <c r="G53" s="291"/>
      <c r="H53" s="291"/>
      <c r="I53" s="291"/>
      <c r="J53" s="318"/>
      <c r="K53" s="291"/>
      <c r="L53" s="293">
        <f t="shared" si="6"/>
        <v>0</v>
      </c>
    </row>
    <row r="54" spans="1:12" s="359" customFormat="1" x14ac:dyDescent="0.25">
      <c r="A54" s="281"/>
      <c r="B54" s="295">
        <v>22</v>
      </c>
      <c r="C54" s="296" t="str">
        <f t="shared" si="5"/>
        <v/>
      </c>
      <c r="D54" s="395"/>
      <c r="E54" s="395"/>
      <c r="F54" s="297"/>
      <c r="G54" s="291"/>
      <c r="H54" s="291"/>
      <c r="I54" s="291"/>
      <c r="J54" s="318"/>
      <c r="K54" s="291"/>
      <c r="L54" s="293">
        <f t="shared" si="6"/>
        <v>0</v>
      </c>
    </row>
    <row r="55" spans="1:12" s="359" customFormat="1" x14ac:dyDescent="0.25">
      <c r="A55" s="281"/>
      <c r="B55" s="295">
        <v>23</v>
      </c>
      <c r="C55" s="296" t="str">
        <f t="shared" si="5"/>
        <v/>
      </c>
      <c r="D55" s="395"/>
      <c r="E55" s="395"/>
      <c r="F55" s="297"/>
      <c r="G55" s="291"/>
      <c r="H55" s="291"/>
      <c r="I55" s="291"/>
      <c r="J55" s="318"/>
      <c r="K55" s="291"/>
      <c r="L55" s="293">
        <f t="shared" si="6"/>
        <v>0</v>
      </c>
    </row>
    <row r="56" spans="1:12" s="359" customFormat="1" x14ac:dyDescent="0.25">
      <c r="A56" s="281"/>
      <c r="B56" s="295">
        <v>24</v>
      </c>
      <c r="C56" s="296" t="str">
        <f t="shared" si="5"/>
        <v/>
      </c>
      <c r="D56" s="395"/>
      <c r="E56" s="395"/>
      <c r="F56" s="297"/>
      <c r="G56" s="291"/>
      <c r="H56" s="291"/>
      <c r="I56" s="291"/>
      <c r="J56" s="318"/>
      <c r="K56" s="291"/>
      <c r="L56" s="293">
        <f t="shared" si="6"/>
        <v>0</v>
      </c>
    </row>
    <row r="57" spans="1:12" s="359" customFormat="1" x14ac:dyDescent="0.25">
      <c r="A57" s="281"/>
      <c r="B57" s="295">
        <v>25</v>
      </c>
      <c r="C57" s="296" t="str">
        <f t="shared" si="5"/>
        <v/>
      </c>
      <c r="D57" s="395"/>
      <c r="E57" s="395"/>
      <c r="F57" s="297"/>
      <c r="G57" s="291"/>
      <c r="H57" s="291"/>
      <c r="I57" s="291"/>
      <c r="J57" s="318"/>
      <c r="K57" s="291"/>
      <c r="L57" s="293">
        <f t="shared" si="6"/>
        <v>0</v>
      </c>
    </row>
    <row r="58" spans="1:12" s="359" customFormat="1" x14ac:dyDescent="0.25">
      <c r="A58" s="281"/>
      <c r="B58" s="295">
        <v>26</v>
      </c>
      <c r="C58" s="296" t="str">
        <f t="shared" si="5"/>
        <v/>
      </c>
      <c r="D58" s="395"/>
      <c r="E58" s="395"/>
      <c r="F58" s="297"/>
      <c r="G58" s="291"/>
      <c r="H58" s="291"/>
      <c r="I58" s="291"/>
      <c r="J58" s="318"/>
      <c r="K58" s="291"/>
      <c r="L58" s="293">
        <f t="shared" si="6"/>
        <v>0</v>
      </c>
    </row>
    <row r="59" spans="1:12" s="359" customFormat="1" x14ac:dyDescent="0.25">
      <c r="A59" s="281"/>
      <c r="B59" s="295">
        <v>27</v>
      </c>
      <c r="C59" s="296" t="str">
        <f t="shared" si="5"/>
        <v/>
      </c>
      <c r="D59" s="395"/>
      <c r="E59" s="395"/>
      <c r="F59" s="297"/>
      <c r="G59" s="291"/>
      <c r="H59" s="291"/>
      <c r="I59" s="291"/>
      <c r="J59" s="318"/>
      <c r="K59" s="291"/>
      <c r="L59" s="293">
        <f t="shared" si="6"/>
        <v>0</v>
      </c>
    </row>
    <row r="60" spans="1:12" s="359" customFormat="1" x14ac:dyDescent="0.25">
      <c r="A60" s="281"/>
      <c r="B60" s="295">
        <v>28</v>
      </c>
      <c r="C60" s="296" t="str">
        <f t="shared" si="5"/>
        <v/>
      </c>
      <c r="D60" s="395"/>
      <c r="E60" s="395"/>
      <c r="F60" s="297"/>
      <c r="G60" s="291"/>
      <c r="H60" s="291"/>
      <c r="I60" s="291"/>
      <c r="J60" s="318"/>
      <c r="K60" s="291"/>
      <c r="L60" s="293">
        <f t="shared" si="6"/>
        <v>0</v>
      </c>
    </row>
    <row r="61" spans="1:12" s="359" customFormat="1" x14ac:dyDescent="0.25">
      <c r="A61" s="281"/>
      <c r="B61" s="295">
        <v>29</v>
      </c>
      <c r="C61" s="296" t="str">
        <f t="shared" si="5"/>
        <v/>
      </c>
      <c r="D61" s="395"/>
      <c r="E61" s="395"/>
      <c r="F61" s="297"/>
      <c r="G61" s="291"/>
      <c r="H61" s="291"/>
      <c r="I61" s="291"/>
      <c r="J61" s="318"/>
      <c r="K61" s="291"/>
      <c r="L61" s="293">
        <f t="shared" si="6"/>
        <v>0</v>
      </c>
    </row>
    <row r="62" spans="1:12" s="359" customFormat="1" x14ac:dyDescent="0.25">
      <c r="A62" s="281"/>
      <c r="B62" s="295">
        <v>30</v>
      </c>
      <c r="C62" s="296" t="str">
        <f t="shared" si="5"/>
        <v/>
      </c>
      <c r="D62" s="395"/>
      <c r="E62" s="395"/>
      <c r="F62" s="297"/>
      <c r="G62" s="291"/>
      <c r="H62" s="291"/>
      <c r="I62" s="291"/>
      <c r="J62" s="318"/>
      <c r="K62" s="291"/>
      <c r="L62" s="293">
        <f t="shared" si="6"/>
        <v>0</v>
      </c>
    </row>
    <row r="63" spans="1:12" s="359" customFormat="1" x14ac:dyDescent="0.25">
      <c r="A63" s="281"/>
      <c r="B63" s="295">
        <v>31</v>
      </c>
      <c r="C63" s="296" t="str">
        <f t="shared" si="5"/>
        <v/>
      </c>
      <c r="D63" s="395"/>
      <c r="E63" s="395"/>
      <c r="F63" s="297"/>
      <c r="G63" s="291"/>
      <c r="H63" s="291"/>
      <c r="I63" s="291"/>
      <c r="J63" s="318"/>
      <c r="K63" s="291"/>
      <c r="L63" s="293">
        <f t="shared" si="6"/>
        <v>0</v>
      </c>
    </row>
    <row r="64" spans="1:12" s="359" customFormat="1" x14ac:dyDescent="0.25">
      <c r="A64" s="281"/>
      <c r="B64" s="295">
        <v>32</v>
      </c>
      <c r="C64" s="296" t="str">
        <f t="shared" si="5"/>
        <v/>
      </c>
      <c r="D64" s="395"/>
      <c r="E64" s="395"/>
      <c r="F64" s="297"/>
      <c r="G64" s="291"/>
      <c r="H64" s="291"/>
      <c r="I64" s="291"/>
      <c r="J64" s="318"/>
      <c r="K64" s="291"/>
      <c r="L64" s="293">
        <f t="shared" si="6"/>
        <v>0</v>
      </c>
    </row>
    <row r="65" spans="1:12" s="359" customFormat="1" x14ac:dyDescent="0.25">
      <c r="A65" s="281"/>
      <c r="B65" s="295">
        <v>33</v>
      </c>
      <c r="C65" s="296" t="str">
        <f t="shared" ref="C65:C96" si="7">IF(L65&lt;&gt;0,VLOOKUP($D$7,Info_County_Code,2,FALSE),"")</f>
        <v/>
      </c>
      <c r="D65" s="395"/>
      <c r="E65" s="395"/>
      <c r="F65" s="297"/>
      <c r="G65" s="291"/>
      <c r="H65" s="291"/>
      <c r="I65" s="291"/>
      <c r="J65" s="318"/>
      <c r="K65" s="291"/>
      <c r="L65" s="293">
        <f t="shared" si="6"/>
        <v>0</v>
      </c>
    </row>
    <row r="66" spans="1:12" s="359" customFormat="1" x14ac:dyDescent="0.25">
      <c r="A66" s="281"/>
      <c r="B66" s="295">
        <v>34</v>
      </c>
      <c r="C66" s="296" t="str">
        <f t="shared" si="7"/>
        <v/>
      </c>
      <c r="D66" s="395"/>
      <c r="E66" s="395"/>
      <c r="F66" s="297"/>
      <c r="G66" s="291"/>
      <c r="H66" s="291"/>
      <c r="I66" s="291"/>
      <c r="J66" s="318"/>
      <c r="K66" s="291"/>
      <c r="L66" s="293">
        <f t="shared" si="6"/>
        <v>0</v>
      </c>
    </row>
    <row r="67" spans="1:12" s="359" customFormat="1" x14ac:dyDescent="0.25">
      <c r="A67" s="281"/>
      <c r="B67" s="295">
        <v>35</v>
      </c>
      <c r="C67" s="296" t="str">
        <f t="shared" si="7"/>
        <v/>
      </c>
      <c r="D67" s="395"/>
      <c r="E67" s="395"/>
      <c r="F67" s="297"/>
      <c r="G67" s="291"/>
      <c r="H67" s="291"/>
      <c r="I67" s="291"/>
      <c r="J67" s="318"/>
      <c r="K67" s="291"/>
      <c r="L67" s="293">
        <f t="shared" si="6"/>
        <v>0</v>
      </c>
    </row>
    <row r="68" spans="1:12" s="359" customFormat="1" x14ac:dyDescent="0.25">
      <c r="A68" s="281"/>
      <c r="B68" s="295">
        <v>36</v>
      </c>
      <c r="C68" s="296" t="str">
        <f t="shared" si="7"/>
        <v/>
      </c>
      <c r="D68" s="395"/>
      <c r="E68" s="395"/>
      <c r="F68" s="297"/>
      <c r="G68" s="291"/>
      <c r="H68" s="291"/>
      <c r="I68" s="291"/>
      <c r="J68" s="318"/>
      <c r="K68" s="291"/>
      <c r="L68" s="293">
        <f t="shared" si="6"/>
        <v>0</v>
      </c>
    </row>
    <row r="69" spans="1:12" s="359" customFormat="1" x14ac:dyDescent="0.25">
      <c r="A69" s="281"/>
      <c r="B69" s="295">
        <v>37</v>
      </c>
      <c r="C69" s="296" t="str">
        <f t="shared" si="7"/>
        <v/>
      </c>
      <c r="D69" s="395"/>
      <c r="E69" s="395"/>
      <c r="F69" s="297"/>
      <c r="G69" s="291"/>
      <c r="H69" s="291"/>
      <c r="I69" s="291"/>
      <c r="J69" s="318"/>
      <c r="K69" s="291"/>
      <c r="L69" s="293">
        <f t="shared" si="6"/>
        <v>0</v>
      </c>
    </row>
    <row r="70" spans="1:12" s="359" customFormat="1" x14ac:dyDescent="0.25">
      <c r="A70" s="281"/>
      <c r="B70" s="295">
        <v>38</v>
      </c>
      <c r="C70" s="296" t="str">
        <f t="shared" si="7"/>
        <v/>
      </c>
      <c r="D70" s="395"/>
      <c r="E70" s="395"/>
      <c r="F70" s="297"/>
      <c r="G70" s="291"/>
      <c r="H70" s="291"/>
      <c r="I70" s="291"/>
      <c r="J70" s="318"/>
      <c r="K70" s="291"/>
      <c r="L70" s="293">
        <f t="shared" si="6"/>
        <v>0</v>
      </c>
    </row>
    <row r="71" spans="1:12" s="359" customFormat="1" x14ac:dyDescent="0.25">
      <c r="A71" s="281"/>
      <c r="B71" s="295">
        <v>39</v>
      </c>
      <c r="C71" s="296" t="str">
        <f t="shared" si="7"/>
        <v/>
      </c>
      <c r="D71" s="395"/>
      <c r="E71" s="395"/>
      <c r="F71" s="297"/>
      <c r="G71" s="291"/>
      <c r="H71" s="291"/>
      <c r="I71" s="291"/>
      <c r="J71" s="318"/>
      <c r="K71" s="291"/>
      <c r="L71" s="293">
        <f t="shared" si="6"/>
        <v>0</v>
      </c>
    </row>
    <row r="72" spans="1:12" s="359" customFormat="1" x14ac:dyDescent="0.25">
      <c r="A72" s="281"/>
      <c r="B72" s="295">
        <v>40</v>
      </c>
      <c r="C72" s="296" t="str">
        <f t="shared" si="7"/>
        <v/>
      </c>
      <c r="D72" s="395"/>
      <c r="E72" s="395"/>
      <c r="F72" s="297"/>
      <c r="G72" s="291"/>
      <c r="H72" s="291"/>
      <c r="I72" s="291"/>
      <c r="J72" s="318"/>
      <c r="K72" s="291"/>
      <c r="L72" s="293">
        <f t="shared" si="6"/>
        <v>0</v>
      </c>
    </row>
    <row r="73" spans="1:12" s="359" customFormat="1" x14ac:dyDescent="0.25">
      <c r="A73" s="281"/>
      <c r="B73" s="295">
        <v>41</v>
      </c>
      <c r="C73" s="296" t="str">
        <f t="shared" si="7"/>
        <v/>
      </c>
      <c r="D73" s="395"/>
      <c r="E73" s="395"/>
      <c r="F73" s="297"/>
      <c r="G73" s="291"/>
      <c r="H73" s="291"/>
      <c r="I73" s="291"/>
      <c r="J73" s="318"/>
      <c r="K73" s="291"/>
      <c r="L73" s="293">
        <f t="shared" si="6"/>
        <v>0</v>
      </c>
    </row>
    <row r="74" spans="1:12" s="359" customFormat="1" x14ac:dyDescent="0.25">
      <c r="A74" s="281"/>
      <c r="B74" s="295">
        <v>42</v>
      </c>
      <c r="C74" s="296" t="str">
        <f t="shared" si="7"/>
        <v/>
      </c>
      <c r="D74" s="395"/>
      <c r="E74" s="395"/>
      <c r="F74" s="297"/>
      <c r="G74" s="291"/>
      <c r="H74" s="291"/>
      <c r="I74" s="291"/>
      <c r="J74" s="318"/>
      <c r="K74" s="291"/>
      <c r="L74" s="293">
        <f t="shared" si="6"/>
        <v>0</v>
      </c>
    </row>
    <row r="75" spans="1:12" s="359" customFormat="1" x14ac:dyDescent="0.25">
      <c r="A75" s="281"/>
      <c r="B75" s="295">
        <v>43</v>
      </c>
      <c r="C75" s="296" t="str">
        <f t="shared" si="7"/>
        <v/>
      </c>
      <c r="D75" s="395"/>
      <c r="E75" s="395"/>
      <c r="F75" s="297"/>
      <c r="G75" s="291"/>
      <c r="H75" s="291"/>
      <c r="I75" s="291"/>
      <c r="J75" s="318"/>
      <c r="K75" s="291"/>
      <c r="L75" s="293">
        <f t="shared" si="6"/>
        <v>0</v>
      </c>
    </row>
    <row r="76" spans="1:12" s="359" customFormat="1" x14ac:dyDescent="0.25">
      <c r="A76" s="281"/>
      <c r="B76" s="295">
        <v>44</v>
      </c>
      <c r="C76" s="296" t="str">
        <f t="shared" si="7"/>
        <v/>
      </c>
      <c r="D76" s="395"/>
      <c r="E76" s="395"/>
      <c r="F76" s="297"/>
      <c r="G76" s="291"/>
      <c r="H76" s="291"/>
      <c r="I76" s="291"/>
      <c r="J76" s="318"/>
      <c r="K76" s="291"/>
      <c r="L76" s="293">
        <f t="shared" si="6"/>
        <v>0</v>
      </c>
    </row>
    <row r="77" spans="1:12" x14ac:dyDescent="0.25">
      <c r="A77" s="281"/>
      <c r="B77" s="295">
        <v>45</v>
      </c>
      <c r="C77" s="296" t="str">
        <f t="shared" si="7"/>
        <v/>
      </c>
      <c r="D77" s="395"/>
      <c r="E77" s="395"/>
      <c r="F77" s="297"/>
      <c r="G77" s="291"/>
      <c r="H77" s="291"/>
      <c r="I77" s="291"/>
      <c r="J77" s="318"/>
      <c r="K77" s="291"/>
      <c r="L77" s="293">
        <f>SUM(G77:K77)</f>
        <v>0</v>
      </c>
    </row>
    <row r="78" spans="1:12" x14ac:dyDescent="0.25">
      <c r="A78" s="281"/>
      <c r="B78" s="295">
        <v>46</v>
      </c>
      <c r="C78" s="296" t="str">
        <f t="shared" si="7"/>
        <v/>
      </c>
      <c r="D78" s="395"/>
      <c r="E78" s="395"/>
      <c r="F78" s="297"/>
      <c r="G78" s="291"/>
      <c r="H78" s="291"/>
      <c r="I78" s="291"/>
      <c r="J78" s="318"/>
      <c r="K78" s="291"/>
      <c r="L78" s="293">
        <f t="shared" si="6"/>
        <v>0</v>
      </c>
    </row>
    <row r="79" spans="1:12" x14ac:dyDescent="0.25">
      <c r="A79" s="281"/>
      <c r="B79" s="295">
        <v>47</v>
      </c>
      <c r="C79" s="296" t="str">
        <f t="shared" si="7"/>
        <v/>
      </c>
      <c r="D79" s="395"/>
      <c r="E79" s="395"/>
      <c r="F79" s="297"/>
      <c r="G79" s="291"/>
      <c r="H79" s="291"/>
      <c r="I79" s="291"/>
      <c r="J79" s="318"/>
      <c r="K79" s="291"/>
      <c r="L79" s="293">
        <f t="shared" si="6"/>
        <v>0</v>
      </c>
    </row>
    <row r="80" spans="1:12" x14ac:dyDescent="0.25">
      <c r="A80" s="281"/>
      <c r="B80" s="295">
        <v>48</v>
      </c>
      <c r="C80" s="296" t="str">
        <f t="shared" si="7"/>
        <v/>
      </c>
      <c r="D80" s="395"/>
      <c r="E80" s="395"/>
      <c r="F80" s="297"/>
      <c r="G80" s="291"/>
      <c r="H80" s="291"/>
      <c r="I80" s="291"/>
      <c r="J80" s="318"/>
      <c r="K80" s="291"/>
      <c r="L80" s="293">
        <f t="shared" si="6"/>
        <v>0</v>
      </c>
    </row>
    <row r="81" spans="1:12" x14ac:dyDescent="0.25">
      <c r="A81" s="281"/>
      <c r="B81" s="295">
        <v>49</v>
      </c>
      <c r="C81" s="296" t="str">
        <f t="shared" si="7"/>
        <v/>
      </c>
      <c r="D81" s="395"/>
      <c r="E81" s="395"/>
      <c r="F81" s="297"/>
      <c r="G81" s="291"/>
      <c r="H81" s="291"/>
      <c r="I81" s="291"/>
      <c r="J81" s="318"/>
      <c r="K81" s="291"/>
      <c r="L81" s="293">
        <f t="shared" si="6"/>
        <v>0</v>
      </c>
    </row>
    <row r="82" spans="1:12" x14ac:dyDescent="0.25">
      <c r="A82" s="281"/>
      <c r="B82" s="295">
        <v>50</v>
      </c>
      <c r="C82" s="296" t="str">
        <f t="shared" si="7"/>
        <v/>
      </c>
      <c r="D82" s="401"/>
      <c r="E82" s="401"/>
      <c r="F82" s="297"/>
      <c r="G82" s="291"/>
      <c r="H82" s="291"/>
      <c r="I82" s="291"/>
      <c r="J82" s="318"/>
      <c r="K82" s="291"/>
      <c r="L82" s="293">
        <f t="shared" si="6"/>
        <v>0</v>
      </c>
    </row>
    <row r="83" spans="1:12" x14ac:dyDescent="0.25">
      <c r="A83" s="281"/>
      <c r="B83" s="295">
        <v>51</v>
      </c>
      <c r="C83" s="296" t="str">
        <f t="shared" si="7"/>
        <v/>
      </c>
      <c r="D83" s="364"/>
      <c r="E83" s="364"/>
      <c r="F83" s="297"/>
      <c r="G83" s="291"/>
      <c r="H83" s="291"/>
      <c r="I83" s="291"/>
      <c r="J83" s="318"/>
      <c r="K83" s="291"/>
      <c r="L83" s="293">
        <f t="shared" si="6"/>
        <v>0</v>
      </c>
    </row>
    <row r="84" spans="1:12" x14ac:dyDescent="0.25">
      <c r="A84" s="281"/>
      <c r="B84" s="295">
        <v>52</v>
      </c>
      <c r="C84" s="296" t="str">
        <f t="shared" si="7"/>
        <v/>
      </c>
      <c r="D84" s="364"/>
      <c r="E84" s="364"/>
      <c r="F84" s="297"/>
      <c r="G84" s="291"/>
      <c r="H84" s="291"/>
      <c r="I84" s="291"/>
      <c r="J84" s="318"/>
      <c r="K84" s="291"/>
      <c r="L84" s="293">
        <f t="shared" si="6"/>
        <v>0</v>
      </c>
    </row>
    <row r="85" spans="1:12" x14ac:dyDescent="0.25">
      <c r="A85" s="281"/>
      <c r="B85" s="295">
        <v>53</v>
      </c>
      <c r="C85" s="296" t="str">
        <f t="shared" si="7"/>
        <v/>
      </c>
      <c r="D85" s="364"/>
      <c r="E85" s="364"/>
      <c r="F85" s="297"/>
      <c r="G85" s="291"/>
      <c r="H85" s="291"/>
      <c r="I85" s="291"/>
      <c r="J85" s="318"/>
      <c r="K85" s="291"/>
      <c r="L85" s="293">
        <f t="shared" si="6"/>
        <v>0</v>
      </c>
    </row>
    <row r="86" spans="1:12" x14ac:dyDescent="0.25">
      <c r="A86" s="281"/>
      <c r="B86" s="295">
        <v>54</v>
      </c>
      <c r="C86" s="296" t="str">
        <f t="shared" si="7"/>
        <v/>
      </c>
      <c r="D86" s="364"/>
      <c r="E86" s="364"/>
      <c r="F86" s="297"/>
      <c r="G86" s="291"/>
      <c r="H86" s="291"/>
      <c r="I86" s="291"/>
      <c r="J86" s="318"/>
      <c r="K86" s="291"/>
      <c r="L86" s="293">
        <f t="shared" si="6"/>
        <v>0</v>
      </c>
    </row>
    <row r="87" spans="1:12" x14ac:dyDescent="0.25">
      <c r="A87" s="281"/>
      <c r="B87" s="295">
        <v>55</v>
      </c>
      <c r="C87" s="296" t="str">
        <f t="shared" si="7"/>
        <v/>
      </c>
      <c r="D87" s="364"/>
      <c r="E87" s="364"/>
      <c r="F87" s="297"/>
      <c r="G87" s="291"/>
      <c r="H87" s="291"/>
      <c r="I87" s="291"/>
      <c r="J87" s="318"/>
      <c r="K87" s="291"/>
      <c r="L87" s="293">
        <f t="shared" si="6"/>
        <v>0</v>
      </c>
    </row>
    <row r="88" spans="1:12" x14ac:dyDescent="0.25">
      <c r="A88" s="281"/>
      <c r="B88" s="295">
        <v>56</v>
      </c>
      <c r="C88" s="296" t="str">
        <f t="shared" si="7"/>
        <v/>
      </c>
      <c r="D88" s="364"/>
      <c r="E88" s="364"/>
      <c r="F88" s="297"/>
      <c r="G88" s="291"/>
      <c r="H88" s="291"/>
      <c r="I88" s="291"/>
      <c r="J88" s="318"/>
      <c r="K88" s="291"/>
      <c r="L88" s="293">
        <f t="shared" si="6"/>
        <v>0</v>
      </c>
    </row>
    <row r="89" spans="1:12" x14ac:dyDescent="0.25">
      <c r="A89" s="281"/>
      <c r="B89" s="295">
        <v>57</v>
      </c>
      <c r="C89" s="296" t="str">
        <f t="shared" si="7"/>
        <v/>
      </c>
      <c r="D89" s="364"/>
      <c r="E89" s="364"/>
      <c r="F89" s="297"/>
      <c r="G89" s="291"/>
      <c r="H89" s="291"/>
      <c r="I89" s="291"/>
      <c r="J89" s="318"/>
      <c r="K89" s="291"/>
      <c r="L89" s="293">
        <f t="shared" si="6"/>
        <v>0</v>
      </c>
    </row>
    <row r="90" spans="1:12" x14ac:dyDescent="0.25">
      <c r="A90" s="281"/>
      <c r="B90" s="295">
        <v>58</v>
      </c>
      <c r="C90" s="296" t="str">
        <f t="shared" si="7"/>
        <v/>
      </c>
      <c r="D90" s="364"/>
      <c r="E90" s="364"/>
      <c r="F90" s="297"/>
      <c r="G90" s="291"/>
      <c r="H90" s="291"/>
      <c r="I90" s="291"/>
      <c r="J90" s="318"/>
      <c r="K90" s="291"/>
      <c r="L90" s="293">
        <f t="shared" si="6"/>
        <v>0</v>
      </c>
    </row>
    <row r="91" spans="1:12" x14ac:dyDescent="0.25">
      <c r="A91" s="281"/>
      <c r="B91" s="295">
        <v>59</v>
      </c>
      <c r="C91" s="296" t="str">
        <f t="shared" si="7"/>
        <v/>
      </c>
      <c r="D91" s="364"/>
      <c r="E91" s="364"/>
      <c r="F91" s="297"/>
      <c r="G91" s="291"/>
      <c r="H91" s="291"/>
      <c r="I91" s="291"/>
      <c r="J91" s="318"/>
      <c r="K91" s="291"/>
      <c r="L91" s="293">
        <f t="shared" si="6"/>
        <v>0</v>
      </c>
    </row>
    <row r="92" spans="1:12" x14ac:dyDescent="0.25">
      <c r="A92" s="281"/>
      <c r="B92" s="295">
        <v>60</v>
      </c>
      <c r="C92" s="296" t="str">
        <f t="shared" si="7"/>
        <v/>
      </c>
      <c r="D92" s="364"/>
      <c r="E92" s="364"/>
      <c r="F92" s="297"/>
      <c r="G92" s="291"/>
      <c r="H92" s="291"/>
      <c r="I92" s="291"/>
      <c r="J92" s="318"/>
      <c r="K92" s="291"/>
      <c r="L92" s="293">
        <f t="shared" si="6"/>
        <v>0</v>
      </c>
    </row>
    <row r="93" spans="1:12" x14ac:dyDescent="0.25">
      <c r="A93" s="281"/>
      <c r="B93" s="295">
        <v>61</v>
      </c>
      <c r="C93" s="296" t="str">
        <f t="shared" si="7"/>
        <v/>
      </c>
      <c r="D93" s="364"/>
      <c r="E93" s="364"/>
      <c r="F93" s="297"/>
      <c r="G93" s="291"/>
      <c r="H93" s="291"/>
      <c r="I93" s="291"/>
      <c r="J93" s="318"/>
      <c r="K93" s="291"/>
      <c r="L93" s="293">
        <f t="shared" si="6"/>
        <v>0</v>
      </c>
    </row>
    <row r="94" spans="1:12" x14ac:dyDescent="0.25">
      <c r="A94" s="281"/>
      <c r="B94" s="295">
        <v>62</v>
      </c>
      <c r="C94" s="296" t="str">
        <f t="shared" si="7"/>
        <v/>
      </c>
      <c r="D94" s="364"/>
      <c r="E94" s="364"/>
      <c r="F94" s="297"/>
      <c r="G94" s="291"/>
      <c r="H94" s="291"/>
      <c r="I94" s="291"/>
      <c r="J94" s="318"/>
      <c r="K94" s="291"/>
      <c r="L94" s="293">
        <f t="shared" si="6"/>
        <v>0</v>
      </c>
    </row>
    <row r="95" spans="1:12" x14ac:dyDescent="0.25">
      <c r="A95" s="281"/>
      <c r="B95" s="295">
        <v>63</v>
      </c>
      <c r="C95" s="296" t="str">
        <f t="shared" si="7"/>
        <v/>
      </c>
      <c r="D95" s="364"/>
      <c r="E95" s="364"/>
      <c r="F95" s="297"/>
      <c r="G95" s="291"/>
      <c r="H95" s="291"/>
      <c r="I95" s="291"/>
      <c r="J95" s="318"/>
      <c r="K95" s="291"/>
      <c r="L95" s="293">
        <f t="shared" si="6"/>
        <v>0</v>
      </c>
    </row>
    <row r="96" spans="1:12" x14ac:dyDescent="0.25">
      <c r="A96" s="281"/>
      <c r="B96" s="295">
        <v>64</v>
      </c>
      <c r="C96" s="296" t="str">
        <f t="shared" si="7"/>
        <v/>
      </c>
      <c r="D96" s="364"/>
      <c r="E96" s="364"/>
      <c r="F96" s="297"/>
      <c r="G96" s="291"/>
      <c r="H96" s="291"/>
      <c r="I96" s="291"/>
      <c r="J96" s="318"/>
      <c r="K96" s="291"/>
      <c r="L96" s="293">
        <f t="shared" si="6"/>
        <v>0</v>
      </c>
    </row>
    <row r="97" spans="1:12" x14ac:dyDescent="0.25">
      <c r="A97" s="281"/>
      <c r="B97" s="295">
        <v>65</v>
      </c>
      <c r="C97" s="296" t="str">
        <f t="shared" ref="C97:C132" si="8">IF(L97&lt;&gt;0,VLOOKUP($D$7,Info_County_Code,2,FALSE),"")</f>
        <v/>
      </c>
      <c r="D97" s="364"/>
      <c r="E97" s="364"/>
      <c r="F97" s="297"/>
      <c r="G97" s="291"/>
      <c r="H97" s="291"/>
      <c r="I97" s="291"/>
      <c r="J97" s="318"/>
      <c r="K97" s="291"/>
      <c r="L97" s="293">
        <f t="shared" si="6"/>
        <v>0</v>
      </c>
    </row>
    <row r="98" spans="1:12" x14ac:dyDescent="0.25">
      <c r="A98" s="281"/>
      <c r="B98" s="295">
        <v>66</v>
      </c>
      <c r="C98" s="296" t="str">
        <f t="shared" si="8"/>
        <v/>
      </c>
      <c r="D98" s="364"/>
      <c r="E98" s="364"/>
      <c r="F98" s="297"/>
      <c r="G98" s="291"/>
      <c r="H98" s="291"/>
      <c r="I98" s="291"/>
      <c r="J98" s="318"/>
      <c r="K98" s="291"/>
      <c r="L98" s="293">
        <f t="shared" ref="L98:L109" si="9">SUM(G98:K98)</f>
        <v>0</v>
      </c>
    </row>
    <row r="99" spans="1:12" x14ac:dyDescent="0.25">
      <c r="A99" s="281"/>
      <c r="B99" s="295">
        <v>67</v>
      </c>
      <c r="C99" s="296" t="str">
        <f t="shared" si="8"/>
        <v/>
      </c>
      <c r="D99" s="364"/>
      <c r="E99" s="364"/>
      <c r="F99" s="297"/>
      <c r="G99" s="291"/>
      <c r="H99" s="291"/>
      <c r="I99" s="291"/>
      <c r="J99" s="318"/>
      <c r="K99" s="291"/>
      <c r="L99" s="293">
        <f t="shared" si="9"/>
        <v>0</v>
      </c>
    </row>
    <row r="100" spans="1:12" x14ac:dyDescent="0.25">
      <c r="A100" s="281"/>
      <c r="B100" s="295">
        <v>68</v>
      </c>
      <c r="C100" s="296" t="str">
        <f t="shared" si="8"/>
        <v/>
      </c>
      <c r="D100" s="364"/>
      <c r="E100" s="364"/>
      <c r="F100" s="297"/>
      <c r="G100" s="291"/>
      <c r="H100" s="291"/>
      <c r="I100" s="291"/>
      <c r="J100" s="318"/>
      <c r="K100" s="291"/>
      <c r="L100" s="293">
        <f t="shared" si="9"/>
        <v>0</v>
      </c>
    </row>
    <row r="101" spans="1:12" x14ac:dyDescent="0.25">
      <c r="A101" s="281"/>
      <c r="B101" s="295">
        <v>69</v>
      </c>
      <c r="C101" s="296" t="str">
        <f t="shared" si="8"/>
        <v/>
      </c>
      <c r="D101" s="364"/>
      <c r="E101" s="364"/>
      <c r="F101" s="297"/>
      <c r="G101" s="291"/>
      <c r="H101" s="291"/>
      <c r="I101" s="291"/>
      <c r="J101" s="318"/>
      <c r="K101" s="291"/>
      <c r="L101" s="293">
        <f t="shared" si="9"/>
        <v>0</v>
      </c>
    </row>
    <row r="102" spans="1:12" x14ac:dyDescent="0.25">
      <c r="A102" s="281"/>
      <c r="B102" s="295">
        <v>70</v>
      </c>
      <c r="C102" s="296" t="str">
        <f t="shared" si="8"/>
        <v/>
      </c>
      <c r="D102" s="364"/>
      <c r="E102" s="364"/>
      <c r="F102" s="297"/>
      <c r="G102" s="291"/>
      <c r="H102" s="291"/>
      <c r="I102" s="291"/>
      <c r="J102" s="318"/>
      <c r="K102" s="291"/>
      <c r="L102" s="293">
        <f t="shared" si="9"/>
        <v>0</v>
      </c>
    </row>
    <row r="103" spans="1:12" x14ac:dyDescent="0.25">
      <c r="A103" s="281"/>
      <c r="B103" s="295">
        <v>71</v>
      </c>
      <c r="C103" s="296" t="str">
        <f t="shared" si="8"/>
        <v/>
      </c>
      <c r="D103" s="364"/>
      <c r="E103" s="364"/>
      <c r="F103" s="297"/>
      <c r="G103" s="291"/>
      <c r="H103" s="291"/>
      <c r="I103" s="291"/>
      <c r="J103" s="318"/>
      <c r="K103" s="291"/>
      <c r="L103" s="293">
        <f t="shared" si="9"/>
        <v>0</v>
      </c>
    </row>
    <row r="104" spans="1:12" x14ac:dyDescent="0.25">
      <c r="A104" s="281"/>
      <c r="B104" s="295">
        <v>72</v>
      </c>
      <c r="C104" s="296" t="str">
        <f t="shared" si="8"/>
        <v/>
      </c>
      <c r="D104" s="364"/>
      <c r="E104" s="364"/>
      <c r="F104" s="297"/>
      <c r="G104" s="291"/>
      <c r="H104" s="291"/>
      <c r="I104" s="291"/>
      <c r="J104" s="318"/>
      <c r="K104" s="291"/>
      <c r="L104" s="293">
        <f t="shared" si="9"/>
        <v>0</v>
      </c>
    </row>
    <row r="105" spans="1:12" x14ac:dyDescent="0.25">
      <c r="A105" s="281"/>
      <c r="B105" s="295">
        <v>73</v>
      </c>
      <c r="C105" s="296" t="str">
        <f t="shared" si="8"/>
        <v/>
      </c>
      <c r="D105" s="364"/>
      <c r="E105" s="364"/>
      <c r="F105" s="297"/>
      <c r="G105" s="291"/>
      <c r="H105" s="291"/>
      <c r="I105" s="291"/>
      <c r="J105" s="318"/>
      <c r="K105" s="291"/>
      <c r="L105" s="293">
        <f t="shared" si="9"/>
        <v>0</v>
      </c>
    </row>
    <row r="106" spans="1:12" x14ac:dyDescent="0.25">
      <c r="A106" s="281"/>
      <c r="B106" s="295">
        <v>74</v>
      </c>
      <c r="C106" s="296" t="str">
        <f t="shared" si="8"/>
        <v/>
      </c>
      <c r="D106" s="364"/>
      <c r="E106" s="364"/>
      <c r="F106" s="297"/>
      <c r="G106" s="291"/>
      <c r="H106" s="291"/>
      <c r="I106" s="291"/>
      <c r="J106" s="318"/>
      <c r="K106" s="291"/>
      <c r="L106" s="293">
        <f t="shared" si="9"/>
        <v>0</v>
      </c>
    </row>
    <row r="107" spans="1:12" x14ac:dyDescent="0.25">
      <c r="A107" s="281"/>
      <c r="B107" s="295">
        <v>75</v>
      </c>
      <c r="C107" s="296" t="str">
        <f t="shared" si="8"/>
        <v/>
      </c>
      <c r="D107" s="364"/>
      <c r="E107" s="364"/>
      <c r="F107" s="297"/>
      <c r="G107" s="291"/>
      <c r="H107" s="291"/>
      <c r="I107" s="291"/>
      <c r="J107" s="318"/>
      <c r="K107" s="291"/>
      <c r="L107" s="293">
        <f t="shared" si="9"/>
        <v>0</v>
      </c>
    </row>
    <row r="108" spans="1:12" x14ac:dyDescent="0.25">
      <c r="A108" s="281"/>
      <c r="B108" s="295">
        <v>76</v>
      </c>
      <c r="C108" s="296" t="str">
        <f t="shared" si="8"/>
        <v/>
      </c>
      <c r="D108" s="364"/>
      <c r="E108" s="364"/>
      <c r="F108" s="297"/>
      <c r="G108" s="291"/>
      <c r="H108" s="291"/>
      <c r="I108" s="291"/>
      <c r="J108" s="318"/>
      <c r="K108" s="291"/>
      <c r="L108" s="293">
        <f t="shared" si="9"/>
        <v>0</v>
      </c>
    </row>
    <row r="109" spans="1:12" x14ac:dyDescent="0.25">
      <c r="A109" s="281"/>
      <c r="B109" s="295">
        <v>77</v>
      </c>
      <c r="C109" s="296" t="str">
        <f t="shared" si="8"/>
        <v/>
      </c>
      <c r="D109" s="364"/>
      <c r="E109" s="364"/>
      <c r="F109" s="297"/>
      <c r="G109" s="291"/>
      <c r="H109" s="291"/>
      <c r="I109" s="291"/>
      <c r="J109" s="318"/>
      <c r="K109" s="291"/>
      <c r="L109" s="293">
        <f t="shared" si="9"/>
        <v>0</v>
      </c>
    </row>
    <row r="110" spans="1:12" s="359" customFormat="1" x14ac:dyDescent="0.25">
      <c r="A110" s="281"/>
      <c r="B110" s="295">
        <v>78</v>
      </c>
      <c r="C110" s="296" t="str">
        <f t="shared" si="8"/>
        <v/>
      </c>
      <c r="D110" s="364"/>
      <c r="E110" s="364"/>
      <c r="F110" s="297"/>
      <c r="G110" s="291"/>
      <c r="H110" s="291"/>
      <c r="I110" s="291"/>
      <c r="J110" s="318"/>
      <c r="K110" s="291"/>
      <c r="L110" s="293">
        <f>SUM(G110:K110)</f>
        <v>0</v>
      </c>
    </row>
    <row r="111" spans="1:12" s="359" customFormat="1" x14ac:dyDescent="0.25">
      <c r="A111" s="281"/>
      <c r="B111" s="295">
        <v>79</v>
      </c>
      <c r="C111" s="296" t="str">
        <f t="shared" si="8"/>
        <v/>
      </c>
      <c r="D111" s="364"/>
      <c r="E111" s="364"/>
      <c r="F111" s="297"/>
      <c r="G111" s="291"/>
      <c r="H111" s="291"/>
      <c r="I111" s="291"/>
      <c r="J111" s="318"/>
      <c r="K111" s="291"/>
      <c r="L111" s="293">
        <f t="shared" ref="L111:L119" si="10">SUM(G111:K111)</f>
        <v>0</v>
      </c>
    </row>
    <row r="112" spans="1:12" s="359" customFormat="1" x14ac:dyDescent="0.25">
      <c r="A112" s="281"/>
      <c r="B112" s="295">
        <v>80</v>
      </c>
      <c r="C112" s="296" t="str">
        <f t="shared" si="8"/>
        <v/>
      </c>
      <c r="D112" s="364"/>
      <c r="E112" s="364"/>
      <c r="F112" s="297"/>
      <c r="G112" s="291"/>
      <c r="H112" s="291"/>
      <c r="I112" s="291"/>
      <c r="J112" s="318"/>
      <c r="K112" s="291"/>
      <c r="L112" s="293">
        <f t="shared" si="10"/>
        <v>0</v>
      </c>
    </row>
    <row r="113" spans="1:12" s="359" customFormat="1" x14ac:dyDescent="0.25">
      <c r="A113" s="281"/>
      <c r="B113" s="295">
        <v>81</v>
      </c>
      <c r="C113" s="296" t="str">
        <f t="shared" si="8"/>
        <v/>
      </c>
      <c r="D113" s="364"/>
      <c r="E113" s="364"/>
      <c r="F113" s="297"/>
      <c r="G113" s="291"/>
      <c r="H113" s="291"/>
      <c r="I113" s="291"/>
      <c r="J113" s="318"/>
      <c r="K113" s="291"/>
      <c r="L113" s="293">
        <f t="shared" si="10"/>
        <v>0</v>
      </c>
    </row>
    <row r="114" spans="1:12" s="359" customFormat="1" x14ac:dyDescent="0.25">
      <c r="A114" s="281"/>
      <c r="B114" s="295">
        <v>82</v>
      </c>
      <c r="C114" s="296" t="str">
        <f t="shared" si="8"/>
        <v/>
      </c>
      <c r="D114" s="364"/>
      <c r="E114" s="364"/>
      <c r="F114" s="297"/>
      <c r="G114" s="291"/>
      <c r="H114" s="291"/>
      <c r="I114" s="291"/>
      <c r="J114" s="318"/>
      <c r="K114" s="291"/>
      <c r="L114" s="293">
        <f t="shared" si="10"/>
        <v>0</v>
      </c>
    </row>
    <row r="115" spans="1:12" s="359" customFormat="1" x14ac:dyDescent="0.25">
      <c r="A115" s="281"/>
      <c r="B115" s="295">
        <v>83</v>
      </c>
      <c r="C115" s="296" t="str">
        <f t="shared" si="8"/>
        <v/>
      </c>
      <c r="D115" s="364"/>
      <c r="E115" s="364"/>
      <c r="F115" s="297"/>
      <c r="G115" s="291"/>
      <c r="H115" s="291"/>
      <c r="I115" s="291"/>
      <c r="J115" s="318"/>
      <c r="K115" s="291"/>
      <c r="L115" s="293">
        <f t="shared" si="10"/>
        <v>0</v>
      </c>
    </row>
    <row r="116" spans="1:12" s="359" customFormat="1" x14ac:dyDescent="0.25">
      <c r="A116" s="281"/>
      <c r="B116" s="295">
        <v>84</v>
      </c>
      <c r="C116" s="296" t="str">
        <f t="shared" si="8"/>
        <v/>
      </c>
      <c r="D116" s="364"/>
      <c r="E116" s="364"/>
      <c r="F116" s="297"/>
      <c r="G116" s="291"/>
      <c r="H116" s="291"/>
      <c r="I116" s="291"/>
      <c r="J116" s="318"/>
      <c r="K116" s="291"/>
      <c r="L116" s="293">
        <f t="shared" si="10"/>
        <v>0</v>
      </c>
    </row>
    <row r="117" spans="1:12" s="359" customFormat="1" x14ac:dyDescent="0.25">
      <c r="A117" s="281"/>
      <c r="B117" s="295">
        <v>85</v>
      </c>
      <c r="C117" s="296" t="str">
        <f t="shared" si="8"/>
        <v/>
      </c>
      <c r="D117" s="364"/>
      <c r="E117" s="364"/>
      <c r="F117" s="297"/>
      <c r="G117" s="291"/>
      <c r="H117" s="291"/>
      <c r="I117" s="291"/>
      <c r="J117" s="318"/>
      <c r="K117" s="291"/>
      <c r="L117" s="293">
        <f t="shared" si="10"/>
        <v>0</v>
      </c>
    </row>
    <row r="118" spans="1:12" s="359" customFormat="1" x14ac:dyDescent="0.25">
      <c r="A118" s="281"/>
      <c r="B118" s="295">
        <v>86</v>
      </c>
      <c r="C118" s="296" t="str">
        <f t="shared" si="8"/>
        <v/>
      </c>
      <c r="D118" s="364"/>
      <c r="E118" s="364"/>
      <c r="F118" s="297"/>
      <c r="G118" s="291"/>
      <c r="H118" s="291"/>
      <c r="I118" s="291"/>
      <c r="J118" s="318"/>
      <c r="K118" s="291"/>
      <c r="L118" s="293">
        <f t="shared" si="10"/>
        <v>0</v>
      </c>
    </row>
    <row r="119" spans="1:12" s="359" customFormat="1" x14ac:dyDescent="0.25">
      <c r="A119" s="281"/>
      <c r="B119" s="295">
        <v>87</v>
      </c>
      <c r="C119" s="296" t="str">
        <f t="shared" si="8"/>
        <v/>
      </c>
      <c r="D119" s="364"/>
      <c r="E119" s="364"/>
      <c r="F119" s="297"/>
      <c r="G119" s="291"/>
      <c r="H119" s="291"/>
      <c r="I119" s="291"/>
      <c r="J119" s="318"/>
      <c r="K119" s="291"/>
      <c r="L119" s="293">
        <f t="shared" si="10"/>
        <v>0</v>
      </c>
    </row>
    <row r="120" spans="1:12" x14ac:dyDescent="0.25">
      <c r="A120" s="281"/>
      <c r="B120" s="295">
        <v>88</v>
      </c>
      <c r="C120" s="296" t="str">
        <f t="shared" si="8"/>
        <v/>
      </c>
      <c r="D120" s="364"/>
      <c r="E120" s="364"/>
      <c r="F120" s="297"/>
      <c r="G120" s="291"/>
      <c r="H120" s="291"/>
      <c r="I120" s="291"/>
      <c r="J120" s="318"/>
      <c r="K120" s="291"/>
      <c r="L120" s="293">
        <f>SUM(G120:K120)</f>
        <v>0</v>
      </c>
    </row>
    <row r="121" spans="1:12" x14ac:dyDescent="0.25">
      <c r="A121" s="281"/>
      <c r="B121" s="295">
        <v>89</v>
      </c>
      <c r="C121" s="296" t="str">
        <f t="shared" si="8"/>
        <v/>
      </c>
      <c r="D121" s="364"/>
      <c r="E121" s="364"/>
      <c r="F121" s="297"/>
      <c r="G121" s="291"/>
      <c r="H121" s="291"/>
      <c r="I121" s="291"/>
      <c r="J121" s="318"/>
      <c r="K121" s="291"/>
      <c r="L121" s="293">
        <f t="shared" ref="L121:L126" si="11">SUM(G121:K121)</f>
        <v>0</v>
      </c>
    </row>
    <row r="122" spans="1:12" x14ac:dyDescent="0.25">
      <c r="A122" s="281"/>
      <c r="B122" s="295">
        <v>90</v>
      </c>
      <c r="C122" s="296" t="str">
        <f t="shared" si="8"/>
        <v/>
      </c>
      <c r="D122" s="364"/>
      <c r="E122" s="364"/>
      <c r="F122" s="297"/>
      <c r="G122" s="291"/>
      <c r="H122" s="291"/>
      <c r="I122" s="291"/>
      <c r="J122" s="318"/>
      <c r="K122" s="291"/>
      <c r="L122" s="293">
        <f t="shared" si="11"/>
        <v>0</v>
      </c>
    </row>
    <row r="123" spans="1:12" x14ac:dyDescent="0.25">
      <c r="A123" s="281"/>
      <c r="B123" s="295">
        <v>91</v>
      </c>
      <c r="C123" s="296" t="str">
        <f t="shared" si="8"/>
        <v/>
      </c>
      <c r="D123" s="364"/>
      <c r="E123" s="364"/>
      <c r="F123" s="297"/>
      <c r="G123" s="291"/>
      <c r="H123" s="291"/>
      <c r="I123" s="291"/>
      <c r="J123" s="318"/>
      <c r="K123" s="291"/>
      <c r="L123" s="293">
        <f>SUM(G123:K123)</f>
        <v>0</v>
      </c>
    </row>
    <row r="124" spans="1:12" x14ac:dyDescent="0.25">
      <c r="A124" s="281"/>
      <c r="B124" s="295">
        <v>92</v>
      </c>
      <c r="C124" s="296" t="str">
        <f t="shared" si="8"/>
        <v/>
      </c>
      <c r="D124" s="364"/>
      <c r="E124" s="364"/>
      <c r="F124" s="297"/>
      <c r="G124" s="291"/>
      <c r="H124" s="291"/>
      <c r="I124" s="291"/>
      <c r="J124" s="318"/>
      <c r="K124" s="291"/>
      <c r="L124" s="293">
        <f t="shared" si="11"/>
        <v>0</v>
      </c>
    </row>
    <row r="125" spans="1:12" x14ac:dyDescent="0.25">
      <c r="A125" s="281"/>
      <c r="B125" s="295">
        <v>93</v>
      </c>
      <c r="C125" s="296" t="str">
        <f t="shared" si="8"/>
        <v/>
      </c>
      <c r="D125" s="364"/>
      <c r="E125" s="364"/>
      <c r="F125" s="297"/>
      <c r="G125" s="291"/>
      <c r="H125" s="291"/>
      <c r="I125" s="291"/>
      <c r="J125" s="318"/>
      <c r="K125" s="291"/>
      <c r="L125" s="293">
        <f t="shared" si="11"/>
        <v>0</v>
      </c>
    </row>
    <row r="126" spans="1:12" x14ac:dyDescent="0.25">
      <c r="A126" s="281"/>
      <c r="B126" s="295">
        <v>94</v>
      </c>
      <c r="C126" s="296" t="str">
        <f t="shared" si="8"/>
        <v/>
      </c>
      <c r="D126" s="364"/>
      <c r="E126" s="364"/>
      <c r="F126" s="297"/>
      <c r="G126" s="291"/>
      <c r="H126" s="291"/>
      <c r="I126" s="291"/>
      <c r="J126" s="318"/>
      <c r="K126" s="291"/>
      <c r="L126" s="293">
        <f t="shared" si="11"/>
        <v>0</v>
      </c>
    </row>
    <row r="127" spans="1:12" s="359" customFormat="1" x14ac:dyDescent="0.25">
      <c r="A127" s="281"/>
      <c r="B127" s="295">
        <v>95</v>
      </c>
      <c r="C127" s="296" t="str">
        <f t="shared" si="8"/>
        <v/>
      </c>
      <c r="D127" s="364"/>
      <c r="E127" s="364"/>
      <c r="F127" s="297"/>
      <c r="G127" s="291"/>
      <c r="H127" s="291"/>
      <c r="I127" s="291"/>
      <c r="J127" s="318"/>
      <c r="K127" s="291"/>
      <c r="L127" s="293">
        <f>SUM(G127:K127)</f>
        <v>0</v>
      </c>
    </row>
    <row r="128" spans="1:12" s="359" customFormat="1" x14ac:dyDescent="0.25">
      <c r="A128" s="281"/>
      <c r="B128" s="295">
        <v>96</v>
      </c>
      <c r="C128" s="296" t="str">
        <f t="shared" si="8"/>
        <v/>
      </c>
      <c r="D128" s="364"/>
      <c r="E128" s="364"/>
      <c r="F128" s="297"/>
      <c r="G128" s="291"/>
      <c r="H128" s="291"/>
      <c r="I128" s="291"/>
      <c r="J128" s="318"/>
      <c r="K128" s="291"/>
      <c r="L128" s="293">
        <f t="shared" ref="L128" si="12">SUM(G128:K128)</f>
        <v>0</v>
      </c>
    </row>
    <row r="129" spans="1:12" x14ac:dyDescent="0.25">
      <c r="A129" s="281"/>
      <c r="B129" s="295">
        <v>97</v>
      </c>
      <c r="C129" s="296" t="str">
        <f t="shared" si="8"/>
        <v/>
      </c>
      <c r="D129" s="364"/>
      <c r="E129" s="364"/>
      <c r="F129" s="297"/>
      <c r="G129" s="291"/>
      <c r="H129" s="291"/>
      <c r="I129" s="291"/>
      <c r="J129" s="318"/>
      <c r="K129" s="291"/>
      <c r="L129" s="293">
        <f>SUM(G129:K129)</f>
        <v>0</v>
      </c>
    </row>
    <row r="130" spans="1:12" x14ac:dyDescent="0.25">
      <c r="A130" s="281"/>
      <c r="B130" s="295">
        <v>98</v>
      </c>
      <c r="C130" s="296" t="str">
        <f t="shared" si="8"/>
        <v/>
      </c>
      <c r="D130" s="364"/>
      <c r="E130" s="364"/>
      <c r="F130" s="297"/>
      <c r="G130" s="291"/>
      <c r="H130" s="291"/>
      <c r="I130" s="291"/>
      <c r="J130" s="318"/>
      <c r="K130" s="291"/>
      <c r="L130" s="293">
        <f t="shared" ref="L130:L132" si="13">SUM(G130:K130)</f>
        <v>0</v>
      </c>
    </row>
    <row r="131" spans="1:12" x14ac:dyDescent="0.25">
      <c r="A131" s="281"/>
      <c r="B131" s="295">
        <v>99</v>
      </c>
      <c r="C131" s="296" t="str">
        <f t="shared" si="8"/>
        <v/>
      </c>
      <c r="D131" s="364"/>
      <c r="E131" s="364"/>
      <c r="F131" s="297"/>
      <c r="G131" s="291"/>
      <c r="H131" s="291"/>
      <c r="I131" s="291"/>
      <c r="J131" s="318"/>
      <c r="K131" s="291"/>
      <c r="L131" s="293">
        <f t="shared" si="13"/>
        <v>0</v>
      </c>
    </row>
    <row r="132" spans="1:12" x14ac:dyDescent="0.25">
      <c r="A132" s="281"/>
      <c r="B132" s="295">
        <v>100</v>
      </c>
      <c r="C132" s="296" t="str">
        <f t="shared" si="8"/>
        <v/>
      </c>
      <c r="D132" s="402"/>
      <c r="E132" s="402"/>
      <c r="F132" s="298"/>
      <c r="G132" s="291"/>
      <c r="H132" s="291"/>
      <c r="I132" s="291"/>
      <c r="J132" s="349"/>
      <c r="K132" s="291"/>
      <c r="L132" s="293">
        <f t="shared" si="13"/>
        <v>0</v>
      </c>
    </row>
    <row r="133" spans="1:12" x14ac:dyDescent="0.25">
      <c r="A133" s="281"/>
      <c r="B133" s="281"/>
      <c r="C133" s="281"/>
      <c r="D133" s="281"/>
      <c r="E133" s="281"/>
      <c r="F133" s="281"/>
      <c r="G133" s="281"/>
      <c r="H133" s="281"/>
      <c r="I133" s="281"/>
      <c r="J133" s="281"/>
      <c r="K133" s="281"/>
      <c r="L133" s="281"/>
    </row>
  </sheetData>
  <sheetProtection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B1:AN136"/>
  <sheetViews>
    <sheetView showGridLines="0" zoomScale="70" zoomScaleNormal="70" zoomScaleSheetLayoutView="40" zoomScalePageLayoutView="80" workbookViewId="0">
      <selection activeCell="I47" sqref="I47"/>
    </sheetView>
  </sheetViews>
  <sheetFormatPr defaultColWidth="9.140625" defaultRowHeight="15.75"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4" width="15" customWidth="1"/>
    <col min="25" max="40" width="9.140625" customWidth="1"/>
    <col min="41" max="16380" width="9.140625" style="108" customWidth="1"/>
    <col min="16381" max="16384" width="9.140625" style="108"/>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9" t="s">
        <v>1</v>
      </c>
      <c r="C7" s="440"/>
      <c r="D7" s="9" t="str">
        <f>IF(ISBLANK('1. Information'!D8),"",'1. Information'!D8)</f>
        <v>Kings</v>
      </c>
      <c r="F7" s="94" t="s">
        <v>2</v>
      </c>
      <c r="G7" s="109">
        <f>IF(ISBLANK('1. Information'!D7),"",'1. Information'!D7)</f>
        <v>43438</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9" t="s">
        <v>30</v>
      </c>
      <c r="H12" s="437"/>
      <c r="I12" s="437"/>
      <c r="J12" s="440"/>
      <c r="K12" s="303"/>
      <c r="L12"/>
      <c r="M12"/>
      <c r="N12"/>
      <c r="O12"/>
      <c r="P12"/>
      <c r="Q12"/>
      <c r="AL12" s="108"/>
      <c r="AM12" s="108"/>
      <c r="AN12" s="108"/>
    </row>
    <row r="13" spans="2:40" ht="47.25" customHeight="1" x14ac:dyDescent="0.25">
      <c r="C13" s="451"/>
      <c r="D13" s="451"/>
      <c r="E13" s="451"/>
      <c r="F13" s="30" t="s">
        <v>304</v>
      </c>
      <c r="G13" s="27" t="s">
        <v>5</v>
      </c>
      <c r="H13" s="27" t="s">
        <v>6</v>
      </c>
      <c r="I13" s="27" t="s">
        <v>31</v>
      </c>
      <c r="J13" s="27" t="s">
        <v>15</v>
      </c>
      <c r="K13" s="301" t="s">
        <v>281</v>
      </c>
      <c r="L13"/>
      <c r="M13"/>
      <c r="N13"/>
      <c r="O13"/>
      <c r="P13"/>
      <c r="Q13"/>
      <c r="AL13" s="108"/>
      <c r="AM13" s="108"/>
      <c r="AN13" s="108"/>
    </row>
    <row r="14" spans="2:40" s="110" customFormat="1" x14ac:dyDescent="0.25">
      <c r="B14" s="256">
        <v>1</v>
      </c>
      <c r="C14" s="445" t="s">
        <v>3</v>
      </c>
      <c r="D14" s="445"/>
      <c r="E14" s="441"/>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1"/>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2" t="s">
        <v>149</v>
      </c>
      <c r="D16" s="452"/>
      <c r="E16" s="453"/>
      <c r="F16" s="388">
        <f>660842.19+7267.72</f>
        <v>668109.90999999992</v>
      </c>
      <c r="G16" s="387"/>
      <c r="H16" s="387"/>
      <c r="I16" s="387"/>
      <c r="J16" s="387"/>
      <c r="K16" s="292">
        <f t="shared" si="0"/>
        <v>668109.90999999992</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1"/>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1"/>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1"/>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4" t="s">
        <v>150</v>
      </c>
      <c r="D20" s="444"/>
      <c r="E20" s="444"/>
      <c r="F20" s="315">
        <f>SUMIF($G$36:$G$135,"Combined Summary",L$36:L$135) + SUMIF($F$36:$F$135,"Standalone",L$36:L$135)</f>
        <v>1367987.64</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1367987.64</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7" t="s">
        <v>229</v>
      </c>
      <c r="D21" s="457"/>
      <c r="E21" s="457"/>
      <c r="F21" s="8">
        <f>SUM(F14:F16,F19:F20)</f>
        <v>2036097.5499999998</v>
      </c>
      <c r="G21" s="8">
        <f t="shared" ref="G21:K21" si="1">SUM(G14:G16,G19:G20)</f>
        <v>0</v>
      </c>
      <c r="H21" s="8">
        <f t="shared" si="1"/>
        <v>0</v>
      </c>
      <c r="I21" s="8">
        <f t="shared" si="1"/>
        <v>0</v>
      </c>
      <c r="J21" s="8">
        <f t="shared" si="1"/>
        <v>0</v>
      </c>
      <c r="K21" s="8">
        <f t="shared" si="1"/>
        <v>2036097.5499999998</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6" t="s">
        <v>234</v>
      </c>
      <c r="G26" s="454" t="s">
        <v>233</v>
      </c>
      <c r="H26" s="110"/>
      <c r="I26" s="110"/>
      <c r="J26" s="110"/>
      <c r="K26" s="110"/>
      <c r="L26" s="110"/>
      <c r="M26" s="110"/>
      <c r="N26" s="110"/>
      <c r="O26" s="110"/>
      <c r="P26" s="110"/>
      <c r="Q26" s="110"/>
    </row>
    <row r="27" spans="2:40" ht="15" customHeight="1" x14ac:dyDescent="0.25">
      <c r="B27" s="99"/>
      <c r="C27" s="99"/>
      <c r="D27" s="99"/>
      <c r="E27" s="99"/>
      <c r="F27" s="456"/>
      <c r="G27" s="454"/>
      <c r="H27" s="110"/>
      <c r="I27" s="110"/>
      <c r="J27" s="110"/>
      <c r="K27" s="110"/>
      <c r="L27" s="110"/>
      <c r="M27" s="110"/>
      <c r="N27" s="110"/>
      <c r="O27" s="110"/>
      <c r="P27" s="110"/>
      <c r="Q27" s="110"/>
    </row>
    <row r="28" spans="2:40" x14ac:dyDescent="0.25">
      <c r="B28" s="99"/>
      <c r="C28" s="99"/>
      <c r="D28" s="99"/>
      <c r="E28" s="99"/>
      <c r="F28" s="456"/>
      <c r="G28" s="455"/>
      <c r="H28" s="110"/>
      <c r="I28" s="110"/>
      <c r="J28" s="110"/>
      <c r="K28" s="110"/>
      <c r="L28" s="110"/>
      <c r="M28" s="110"/>
      <c r="N28" s="110"/>
      <c r="O28" s="110"/>
      <c r="P28" s="110"/>
      <c r="Q28" s="110"/>
    </row>
    <row r="29" spans="2:40" ht="51.75" customHeight="1" x14ac:dyDescent="0.25">
      <c r="B29" s="130">
        <v>1</v>
      </c>
      <c r="C29" s="448" t="s">
        <v>245</v>
      </c>
      <c r="D29" s="449"/>
      <c r="E29" s="450"/>
      <c r="F29" s="10">
        <f>IF(F21=0,"",((SUMPRODUCT($K$36:$K$135,$L$36:$L$135)+(F19*G29))/$F$21))</f>
        <v>0.53077527429862092</v>
      </c>
      <c r="G29" s="79">
        <v>0.79</v>
      </c>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7" t="s">
        <v>165</v>
      </c>
      <c r="E34" s="437"/>
      <c r="F34" s="437"/>
      <c r="G34" s="437"/>
      <c r="H34" s="437"/>
      <c r="I34" s="437"/>
      <c r="J34" s="437"/>
      <c r="K34" s="437"/>
      <c r="L34" s="340" t="s">
        <v>28</v>
      </c>
      <c r="M34" s="439" t="s">
        <v>30</v>
      </c>
      <c r="N34" s="437"/>
      <c r="O34" s="437"/>
      <c r="P34" s="440"/>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304</v>
      </c>
      <c r="M35" s="49" t="s">
        <v>5</v>
      </c>
      <c r="N35" s="31" t="s">
        <v>6</v>
      </c>
      <c r="O35" s="31" t="s">
        <v>31</v>
      </c>
      <c r="P35" s="31" t="s">
        <v>15</v>
      </c>
      <c r="Q35" s="306" t="s">
        <v>281</v>
      </c>
      <c r="R35" s="408" t="s">
        <v>318</v>
      </c>
      <c r="S35" s="406" t="s">
        <v>318</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16</v>
      </c>
      <c r="D36" s="395" t="s">
        <v>336</v>
      </c>
      <c r="E36" s="395"/>
      <c r="F36" s="416" t="s">
        <v>143</v>
      </c>
      <c r="G36" s="417" t="s">
        <v>136</v>
      </c>
      <c r="H36" s="125"/>
      <c r="I36" s="422">
        <v>1</v>
      </c>
      <c r="J36" s="422">
        <v>0.79</v>
      </c>
      <c r="K36" s="350">
        <f t="shared" ref="K36:K67" si="3">IF(OR(G36="Combined Summary",F36="Standalone"),(SUMPRODUCT(--(D$36:D$135=D36),I$36:I$135,J$36:J$135)),"")</f>
        <v>0.79</v>
      </c>
      <c r="L36" s="291">
        <v>221437.74</v>
      </c>
      <c r="M36" s="352"/>
      <c r="N36" s="116"/>
      <c r="O36" s="116"/>
      <c r="P36" s="116"/>
      <c r="Q36" s="351">
        <f>SUM(L36:P36)</f>
        <v>221437.74</v>
      </c>
      <c r="R36" s="409">
        <f t="shared" ref="R36:R43" si="4">IF(OR(G36="Combined Summary",F36="Standalone"),(SUMIF(D$36:D$135,D36,I$36:I$135)),"")</f>
        <v>1</v>
      </c>
      <c r="S36" s="407" t="str">
        <f>IF(AND(F36="Standalone",NOT(R36=1)),"ERROR",IF(AND(G36="Combined Summary",NOT(R36=1)),"ERROR",""))</f>
        <v/>
      </c>
      <c r="AL36" s="108"/>
      <c r="AM36" s="108"/>
      <c r="AN36" s="108"/>
    </row>
    <row r="37" spans="2:40" x14ac:dyDescent="0.25">
      <c r="B37" s="363">
        <v>2</v>
      </c>
      <c r="C37" s="132">
        <f t="shared" si="2"/>
        <v>16</v>
      </c>
      <c r="D37" s="395" t="s">
        <v>337</v>
      </c>
      <c r="E37" s="395"/>
      <c r="F37" s="416" t="s">
        <v>143</v>
      </c>
      <c r="G37" s="417" t="s">
        <v>136</v>
      </c>
      <c r="H37" s="125"/>
      <c r="I37" s="422">
        <v>1</v>
      </c>
      <c r="J37" s="422">
        <v>0.79</v>
      </c>
      <c r="K37" s="350">
        <f t="shared" si="3"/>
        <v>0.79</v>
      </c>
      <c r="L37" s="291">
        <v>70156.95</v>
      </c>
      <c r="M37" s="352"/>
      <c r="N37" s="116"/>
      <c r="O37" s="116"/>
      <c r="P37" s="116"/>
      <c r="Q37" s="351">
        <f t="shared" ref="Q37:Q100" si="5">SUM(L37:P37)</f>
        <v>70156.95</v>
      </c>
      <c r="R37" s="409">
        <f t="shared" si="4"/>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16</v>
      </c>
      <c r="D38" s="395" t="s">
        <v>338</v>
      </c>
      <c r="E38" s="395"/>
      <c r="F38" s="416" t="s">
        <v>143</v>
      </c>
      <c r="G38" s="417" t="s">
        <v>136</v>
      </c>
      <c r="H38" s="125"/>
      <c r="I38" s="422">
        <v>1</v>
      </c>
      <c r="J38" s="422">
        <v>0.79</v>
      </c>
      <c r="K38" s="350">
        <f t="shared" si="3"/>
        <v>0.79</v>
      </c>
      <c r="L38" s="291">
        <v>34669.19</v>
      </c>
      <c r="M38" s="352"/>
      <c r="N38" s="116"/>
      <c r="O38" s="116"/>
      <c r="P38" s="116"/>
      <c r="Q38" s="351">
        <f t="shared" si="5"/>
        <v>34669.19</v>
      </c>
      <c r="R38" s="409">
        <f t="shared" si="4"/>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16</v>
      </c>
      <c r="D39" s="395" t="s">
        <v>339</v>
      </c>
      <c r="E39" s="395"/>
      <c r="F39" s="416" t="s">
        <v>143</v>
      </c>
      <c r="G39" s="107" t="s">
        <v>137</v>
      </c>
      <c r="H39" s="125"/>
      <c r="I39" s="422">
        <v>1</v>
      </c>
      <c r="J39" s="422">
        <v>0.79</v>
      </c>
      <c r="K39" s="350">
        <f t="shared" si="3"/>
        <v>0.79</v>
      </c>
      <c r="L39" s="291">
        <v>12500.58</v>
      </c>
      <c r="M39" s="352"/>
      <c r="N39" s="116"/>
      <c r="O39" s="116"/>
      <c r="P39" s="116"/>
      <c r="Q39" s="351">
        <f t="shared" si="5"/>
        <v>12500.58</v>
      </c>
      <c r="R39" s="409">
        <f t="shared" si="4"/>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16</v>
      </c>
      <c r="D40" s="395" t="s">
        <v>340</v>
      </c>
      <c r="E40" s="395"/>
      <c r="F40" s="416" t="s">
        <v>143</v>
      </c>
      <c r="G40" s="107" t="s">
        <v>132</v>
      </c>
      <c r="H40" s="125"/>
      <c r="I40" s="422">
        <v>1</v>
      </c>
      <c r="J40" s="422">
        <v>0.79</v>
      </c>
      <c r="K40" s="350">
        <f t="shared" si="3"/>
        <v>0.79</v>
      </c>
      <c r="L40" s="291">
        <v>247926.19</v>
      </c>
      <c r="M40" s="352"/>
      <c r="N40" s="116"/>
      <c r="O40" s="116"/>
      <c r="P40" s="116"/>
      <c r="Q40" s="351">
        <f t="shared" si="5"/>
        <v>247926.19</v>
      </c>
      <c r="R40" s="409">
        <f t="shared" si="4"/>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16</v>
      </c>
      <c r="D41" s="395" t="s">
        <v>341</v>
      </c>
      <c r="E41" s="395"/>
      <c r="F41" s="416" t="s">
        <v>143</v>
      </c>
      <c r="G41" s="417" t="s">
        <v>136</v>
      </c>
      <c r="H41" s="125"/>
      <c r="I41" s="422">
        <v>1</v>
      </c>
      <c r="J41" s="422">
        <v>0.79</v>
      </c>
      <c r="K41" s="350">
        <f t="shared" si="3"/>
        <v>0.79</v>
      </c>
      <c r="L41" s="291">
        <v>100655.11</v>
      </c>
      <c r="M41" s="352"/>
      <c r="N41" s="116"/>
      <c r="O41" s="116"/>
      <c r="P41" s="116"/>
      <c r="Q41" s="351">
        <f t="shared" si="5"/>
        <v>100655.11</v>
      </c>
      <c r="R41" s="409">
        <f t="shared" si="4"/>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16</v>
      </c>
      <c r="D42" s="395" t="s">
        <v>342</v>
      </c>
      <c r="E42" s="395"/>
      <c r="F42" s="416" t="s">
        <v>143</v>
      </c>
      <c r="G42" s="417" t="s">
        <v>136</v>
      </c>
      <c r="H42" s="125"/>
      <c r="I42" s="422">
        <v>1</v>
      </c>
      <c r="J42" s="422">
        <v>0.79</v>
      </c>
      <c r="K42" s="350">
        <f t="shared" si="3"/>
        <v>0.79</v>
      </c>
      <c r="L42" s="291">
        <v>106218.27</v>
      </c>
      <c r="M42" s="352"/>
      <c r="N42" s="116"/>
      <c r="O42" s="116"/>
      <c r="P42" s="116"/>
      <c r="Q42" s="351">
        <f t="shared" si="5"/>
        <v>106218.27</v>
      </c>
      <c r="R42" s="409">
        <f t="shared" si="4"/>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16</v>
      </c>
      <c r="D43" s="395" t="s">
        <v>343</v>
      </c>
      <c r="E43" s="395"/>
      <c r="F43" s="416" t="s">
        <v>143</v>
      </c>
      <c r="G43" s="417" t="s">
        <v>145</v>
      </c>
      <c r="H43" s="125"/>
      <c r="I43" s="422">
        <v>1</v>
      </c>
      <c r="J43" s="422">
        <v>0.79</v>
      </c>
      <c r="K43" s="350">
        <f t="shared" si="3"/>
        <v>0.79</v>
      </c>
      <c r="L43" s="291">
        <v>2317.71</v>
      </c>
      <c r="M43" s="352"/>
      <c r="N43" s="116"/>
      <c r="O43" s="116"/>
      <c r="P43" s="116"/>
      <c r="Q43" s="351">
        <f t="shared" si="5"/>
        <v>2317.71</v>
      </c>
      <c r="R43" s="409">
        <f t="shared" si="4"/>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v>16</v>
      </c>
      <c r="D44" s="395" t="s">
        <v>350</v>
      </c>
      <c r="E44" s="395"/>
      <c r="F44" s="416" t="s">
        <v>143</v>
      </c>
      <c r="G44" s="417" t="s">
        <v>145</v>
      </c>
      <c r="H44" s="125"/>
      <c r="I44" s="422">
        <v>1</v>
      </c>
      <c r="J44" s="422">
        <v>0.79</v>
      </c>
      <c r="K44" s="350">
        <f t="shared" si="3"/>
        <v>0.79</v>
      </c>
      <c r="L44" s="291">
        <v>86551.46</v>
      </c>
      <c r="M44" s="352"/>
      <c r="N44" s="116"/>
      <c r="O44" s="116"/>
      <c r="P44" s="116"/>
      <c r="Q44" s="351">
        <f t="shared" si="5"/>
        <v>86551.46</v>
      </c>
      <c r="R44" s="409">
        <f>IF(OR(G45="Combined Summary",F45="Standalone"),(SUMIF(D$36:D$135,D45,I$36:I$135)),"")</f>
        <v>1</v>
      </c>
      <c r="S44" s="407" t="str">
        <f>IF(AND(F45="Standalone",NOT(R44=1)),"ERROR",IF(AND(G45="Combined Summary",NOT(R44=1)),"ERROR",""))</f>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IF(AND(NOT(COUNTA(D45:J45)),(NOT(COUNTA(L44:P44)))),"",VLOOKUP($D$7,Info_County_Code,2,FALSE))</f>
        <v>16</v>
      </c>
      <c r="D45" s="395" t="s">
        <v>344</v>
      </c>
      <c r="E45" s="395"/>
      <c r="F45" s="416" t="s">
        <v>143</v>
      </c>
      <c r="G45" s="107" t="s">
        <v>146</v>
      </c>
      <c r="H45" s="125"/>
      <c r="I45" s="422">
        <v>1</v>
      </c>
      <c r="J45" s="422">
        <v>0.79</v>
      </c>
      <c r="K45" s="350">
        <f t="shared" si="3"/>
        <v>0.79</v>
      </c>
      <c r="L45" s="291">
        <v>86551.47</v>
      </c>
      <c r="M45" s="352"/>
      <c r="N45" s="116"/>
      <c r="O45" s="116"/>
      <c r="P45" s="116"/>
      <c r="Q45" s="351">
        <f t="shared" si="5"/>
        <v>86551.47</v>
      </c>
      <c r="R45" s="409">
        <f>IF(OR(G46="Combined Summary",F46="Standalone"),(SUMIF(D$36:D$135,D46,I$36:I$135)),"")</f>
        <v>1</v>
      </c>
      <c r="S45" s="407" t="str">
        <f>IF(AND(F46="Standalone",NOT(R45=1)),"ERROR",IF(AND(G46="Combined Summary",NOT(R45=1)),"ERROR",""))</f>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IF(AND(NOT(COUNTA(D46:J46)),(NOT(COUNTA(L45:P45)))),"",VLOOKUP($D$7,Info_County_Code,2,FALSE))</f>
        <v>16</v>
      </c>
      <c r="D46" s="395" t="s">
        <v>132</v>
      </c>
      <c r="E46" s="395"/>
      <c r="F46" s="416" t="s">
        <v>143</v>
      </c>
      <c r="G46" s="417" t="s">
        <v>132</v>
      </c>
      <c r="H46" s="125"/>
      <c r="I46" s="422">
        <v>1</v>
      </c>
      <c r="J46" s="422">
        <v>0.79</v>
      </c>
      <c r="K46" s="350">
        <f t="shared" si="3"/>
        <v>0.79</v>
      </c>
      <c r="L46" s="291">
        <v>192168.13</v>
      </c>
      <c r="M46" s="352"/>
      <c r="N46" s="116"/>
      <c r="O46" s="116"/>
      <c r="P46" s="116"/>
      <c r="Q46" s="351">
        <f t="shared" si="5"/>
        <v>192168.13</v>
      </c>
      <c r="R46" s="409">
        <f>IF(OR(G47="Combined Summary",F47="Standalone"),(SUMIF(D$36:D$135,D47,I$36:I$135)),"")</f>
        <v>1</v>
      </c>
      <c r="S46" s="407" t="str">
        <f>IF(AND(F47="Standalone",NOT(R46=1)),"ERROR",IF(AND(G47="Combined Summary",NOT(R46=1)),"ERROR",""))</f>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IF(AND(NOT(COUNTA(D47:J47)),(NOT(COUNTA(L46:P46)))),"",VLOOKUP($D$7,Info_County_Code,2,FALSE))</f>
        <v>16</v>
      </c>
      <c r="D47" s="395" t="s">
        <v>345</v>
      </c>
      <c r="E47" s="395"/>
      <c r="F47" s="416" t="s">
        <v>143</v>
      </c>
      <c r="G47" s="107" t="s">
        <v>147</v>
      </c>
      <c r="H47" s="125"/>
      <c r="I47" s="422">
        <v>1</v>
      </c>
      <c r="J47" s="422">
        <v>0.79</v>
      </c>
      <c r="K47" s="350">
        <f t="shared" si="3"/>
        <v>0.79</v>
      </c>
      <c r="L47" s="291">
        <v>184837.37</v>
      </c>
      <c r="M47" s="352"/>
      <c r="N47" s="116"/>
      <c r="O47" s="116"/>
      <c r="P47" s="116"/>
      <c r="Q47" s="351">
        <f t="shared" si="5"/>
        <v>184837.37</v>
      </c>
      <c r="R47" s="409">
        <f>IF(OR(G48="Combined Summary",F48="Standalone"),(SUMIF(D$36:D$135,D48,I$36:I$135)),"")</f>
        <v>1</v>
      </c>
      <c r="S47" s="407" t="str">
        <f>IF(AND(F48="Standalone",NOT(R47=1)),"ERROR",IF(AND(G48="Combined Summary",NOT(R47=1)),"ERROR",""))</f>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IF(AND(NOT(COUNTA(D48:J48)),(NOT(COUNTA(L47:P47)))),"",VLOOKUP($D$7,Info_County_Code,2,FALSE))</f>
        <v>16</v>
      </c>
      <c r="D48" s="395" t="s">
        <v>346</v>
      </c>
      <c r="E48" s="395"/>
      <c r="F48" s="416" t="s">
        <v>143</v>
      </c>
      <c r="G48" s="417" t="s">
        <v>147</v>
      </c>
      <c r="H48" s="125"/>
      <c r="I48" s="422">
        <v>1</v>
      </c>
      <c r="J48" s="422">
        <v>0.79</v>
      </c>
      <c r="K48" s="350">
        <f t="shared" si="3"/>
        <v>0.79</v>
      </c>
      <c r="L48" s="291">
        <v>21997.47</v>
      </c>
      <c r="M48" s="352"/>
      <c r="N48" s="116"/>
      <c r="O48" s="116"/>
      <c r="P48" s="116"/>
      <c r="Q48" s="351">
        <f>SUM(M48:P48)</f>
        <v>0</v>
      </c>
      <c r="R48" s="409" t="e">
        <f>IF(OR(#REF!="Combined Summary",#REF!="Standalone"),(SUMIF(D$36:D$135,#REF!,I$36:I$135)),"")</f>
        <v>#REF!</v>
      </c>
      <c r="S48" s="407" t="e">
        <f>IF(AND(#REF!="Standalone",NOT(R48=1)),"ERROR",IF(AND(#REF!="Combined Summary",NOT(R48=1)),"ERROR",""))</f>
        <v>#REF!</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5"/>
        <v>0</v>
      </c>
      <c r="R49" s="409" t="str">
        <f t="shared" ref="R49:R80" si="7">IF(OR(G49="Combined Summary",F49="Standalone"),(SUMIF(D$36:D$135,D49,I$36:I$135)),"")</f>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5"/>
        <v>0</v>
      </c>
      <c r="R50" s="409" t="str">
        <f t="shared" si="7"/>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5"/>
        <v>0</v>
      </c>
      <c r="R51" s="409" t="str">
        <f t="shared" si="7"/>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5"/>
        <v>0</v>
      </c>
      <c r="R52" s="409" t="str">
        <f t="shared" si="7"/>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5"/>
        <v>0</v>
      </c>
      <c r="R53" s="409" t="str">
        <f t="shared" si="7"/>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5"/>
        <v>0</v>
      </c>
      <c r="R54" s="409" t="str">
        <f t="shared" si="7"/>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5"/>
        <v>0</v>
      </c>
      <c r="R55" s="409" t="str">
        <f t="shared" si="7"/>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5"/>
        <v>0</v>
      </c>
      <c r="R56" s="409" t="str">
        <f t="shared" si="7"/>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5"/>
        <v>0</v>
      </c>
      <c r="R57" s="409" t="str">
        <f t="shared" si="7"/>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5"/>
        <v>0</v>
      </c>
      <c r="R58" s="409" t="str">
        <f t="shared" si="7"/>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5"/>
        <v>0</v>
      </c>
      <c r="R59" s="409" t="str">
        <f t="shared" si="7"/>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5"/>
        <v>0</v>
      </c>
      <c r="R60" s="409" t="str">
        <f t="shared" si="7"/>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5"/>
        <v>0</v>
      </c>
      <c r="R61" s="409" t="str">
        <f t="shared" si="7"/>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5"/>
        <v>0</v>
      </c>
      <c r="R62" s="409" t="str">
        <f t="shared" si="7"/>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5"/>
        <v>0</v>
      </c>
      <c r="R63" s="409" t="str">
        <f t="shared" si="7"/>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5"/>
        <v>0</v>
      </c>
      <c r="R64" s="409" t="str">
        <f t="shared" si="7"/>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5"/>
        <v>0</v>
      </c>
      <c r="R65" s="409" t="str">
        <f t="shared" si="7"/>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5"/>
        <v>0</v>
      </c>
      <c r="R66" s="409" t="str">
        <f t="shared" si="7"/>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5"/>
        <v>0</v>
      </c>
      <c r="R67" s="409" t="str">
        <f t="shared" si="7"/>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8">IF(AND(NOT(COUNTA(D68:J68)),(NOT(COUNTA(L68:P68)))),"",VLOOKUP($D$7,Info_County_Code,2,FALSE))</f>
        <v/>
      </c>
      <c r="D68" s="395"/>
      <c r="E68" s="395"/>
      <c r="F68" s="125"/>
      <c r="G68" s="107"/>
      <c r="H68" s="125"/>
      <c r="I68" s="134"/>
      <c r="J68" s="134"/>
      <c r="K68" s="350" t="str">
        <f t="shared" ref="K68:K99" si="9">IF(OR(G68="Combined Summary",F68="Standalone"),(SUMPRODUCT(--(D$36:D$135=D68),I$36:I$135,J$36:J$135)),"")</f>
        <v/>
      </c>
      <c r="L68" s="291"/>
      <c r="M68" s="352"/>
      <c r="N68" s="116"/>
      <c r="O68" s="116"/>
      <c r="P68" s="116"/>
      <c r="Q68" s="351">
        <f t="shared" si="5"/>
        <v>0</v>
      </c>
      <c r="R68" s="409" t="str">
        <f t="shared" si="7"/>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8"/>
        <v/>
      </c>
      <c r="D69" s="395"/>
      <c r="E69" s="395"/>
      <c r="F69" s="125"/>
      <c r="G69" s="107"/>
      <c r="H69" s="125"/>
      <c r="I69" s="134"/>
      <c r="J69" s="134"/>
      <c r="K69" s="350" t="str">
        <f t="shared" si="9"/>
        <v/>
      </c>
      <c r="L69" s="291"/>
      <c r="M69" s="352"/>
      <c r="N69" s="116"/>
      <c r="O69" s="116"/>
      <c r="P69" s="116"/>
      <c r="Q69" s="351">
        <f t="shared" si="5"/>
        <v>0</v>
      </c>
      <c r="R69" s="409" t="str">
        <f t="shared" si="7"/>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8"/>
        <v/>
      </c>
      <c r="D70" s="395"/>
      <c r="E70" s="395"/>
      <c r="F70" s="125"/>
      <c r="G70" s="107"/>
      <c r="H70" s="125"/>
      <c r="I70" s="134"/>
      <c r="J70" s="134"/>
      <c r="K70" s="350" t="str">
        <f t="shared" si="9"/>
        <v/>
      </c>
      <c r="L70" s="291"/>
      <c r="M70" s="352"/>
      <c r="N70" s="116"/>
      <c r="O70" s="116"/>
      <c r="P70" s="116"/>
      <c r="Q70" s="351">
        <f t="shared" si="5"/>
        <v>0</v>
      </c>
      <c r="R70" s="409" t="str">
        <f t="shared" si="7"/>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8"/>
        <v/>
      </c>
      <c r="D71" s="395"/>
      <c r="E71" s="395"/>
      <c r="F71" s="125"/>
      <c r="G71" s="107"/>
      <c r="H71" s="125"/>
      <c r="I71" s="134"/>
      <c r="J71" s="134"/>
      <c r="K71" s="350" t="str">
        <f t="shared" si="9"/>
        <v/>
      </c>
      <c r="L71" s="291"/>
      <c r="M71" s="352"/>
      <c r="N71" s="116"/>
      <c r="O71" s="116"/>
      <c r="P71" s="116"/>
      <c r="Q71" s="351">
        <f t="shared" si="5"/>
        <v>0</v>
      </c>
      <c r="R71" s="409" t="str">
        <f t="shared" si="7"/>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8"/>
        <v/>
      </c>
      <c r="D72" s="395"/>
      <c r="E72" s="395"/>
      <c r="F72" s="125"/>
      <c r="G72" s="107"/>
      <c r="H72" s="125"/>
      <c r="I72" s="134"/>
      <c r="J72" s="134"/>
      <c r="K72" s="350" t="str">
        <f t="shared" si="9"/>
        <v/>
      </c>
      <c r="L72" s="291"/>
      <c r="M72" s="352"/>
      <c r="N72" s="116"/>
      <c r="O72" s="116"/>
      <c r="P72" s="116"/>
      <c r="Q72" s="351">
        <f t="shared" si="5"/>
        <v>0</v>
      </c>
      <c r="R72" s="409" t="str">
        <f t="shared" si="7"/>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8"/>
        <v/>
      </c>
      <c r="D73" s="395"/>
      <c r="E73" s="395"/>
      <c r="F73" s="125"/>
      <c r="G73" s="107"/>
      <c r="H73" s="125"/>
      <c r="I73" s="134"/>
      <c r="J73" s="134"/>
      <c r="K73" s="350" t="str">
        <f t="shared" si="9"/>
        <v/>
      </c>
      <c r="L73" s="291"/>
      <c r="M73" s="352"/>
      <c r="N73" s="116"/>
      <c r="O73" s="116"/>
      <c r="P73" s="116"/>
      <c r="Q73" s="351">
        <f t="shared" si="5"/>
        <v>0</v>
      </c>
      <c r="R73" s="409" t="str">
        <f t="shared" si="7"/>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8"/>
        <v/>
      </c>
      <c r="D74" s="395"/>
      <c r="E74" s="395"/>
      <c r="F74" s="125"/>
      <c r="G74" s="107"/>
      <c r="H74" s="125"/>
      <c r="I74" s="134"/>
      <c r="J74" s="134"/>
      <c r="K74" s="350" t="str">
        <f t="shared" si="9"/>
        <v/>
      </c>
      <c r="L74" s="291"/>
      <c r="M74" s="352"/>
      <c r="N74" s="116"/>
      <c r="O74" s="116"/>
      <c r="P74" s="116"/>
      <c r="Q74" s="351">
        <f t="shared" si="5"/>
        <v>0</v>
      </c>
      <c r="R74" s="409" t="str">
        <f t="shared" si="7"/>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8"/>
        <v/>
      </c>
      <c r="D75" s="395"/>
      <c r="E75" s="395"/>
      <c r="F75" s="125"/>
      <c r="G75" s="107"/>
      <c r="H75" s="125"/>
      <c r="I75" s="134"/>
      <c r="J75" s="134"/>
      <c r="K75" s="350" t="str">
        <f t="shared" si="9"/>
        <v/>
      </c>
      <c r="L75" s="291"/>
      <c r="M75" s="352"/>
      <c r="N75" s="116"/>
      <c r="O75" s="116"/>
      <c r="P75" s="116"/>
      <c r="Q75" s="351">
        <f t="shared" si="5"/>
        <v>0</v>
      </c>
      <c r="R75" s="409" t="str">
        <f t="shared" si="7"/>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8"/>
        <v/>
      </c>
      <c r="D76" s="395"/>
      <c r="E76" s="395"/>
      <c r="F76" s="125"/>
      <c r="G76" s="107"/>
      <c r="H76" s="125"/>
      <c r="I76" s="134"/>
      <c r="J76" s="134"/>
      <c r="K76" s="350" t="str">
        <f t="shared" si="9"/>
        <v/>
      </c>
      <c r="L76" s="291"/>
      <c r="M76" s="352"/>
      <c r="N76" s="116"/>
      <c r="O76" s="116"/>
      <c r="P76" s="116"/>
      <c r="Q76" s="351">
        <f t="shared" si="5"/>
        <v>0</v>
      </c>
      <c r="R76" s="409" t="str">
        <f t="shared" si="7"/>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8"/>
        <v/>
      </c>
      <c r="D77" s="395"/>
      <c r="E77" s="395"/>
      <c r="F77" s="125"/>
      <c r="G77" s="107"/>
      <c r="H77" s="125"/>
      <c r="I77" s="134"/>
      <c r="J77" s="134"/>
      <c r="K77" s="350" t="str">
        <f t="shared" si="9"/>
        <v/>
      </c>
      <c r="L77" s="291"/>
      <c r="M77" s="352"/>
      <c r="N77" s="116"/>
      <c r="O77" s="116"/>
      <c r="P77" s="116"/>
      <c r="Q77" s="351">
        <f t="shared" si="5"/>
        <v>0</v>
      </c>
      <c r="R77" s="409" t="str">
        <f t="shared" si="7"/>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8"/>
        <v/>
      </c>
      <c r="D78" s="395"/>
      <c r="E78" s="395"/>
      <c r="F78" s="125"/>
      <c r="G78" s="107"/>
      <c r="H78" s="125"/>
      <c r="I78" s="134"/>
      <c r="J78" s="134"/>
      <c r="K78" s="350" t="str">
        <f t="shared" si="9"/>
        <v/>
      </c>
      <c r="L78" s="291"/>
      <c r="M78" s="352"/>
      <c r="N78" s="116"/>
      <c r="O78" s="116"/>
      <c r="P78" s="116"/>
      <c r="Q78" s="351">
        <f t="shared" si="5"/>
        <v>0</v>
      </c>
      <c r="R78" s="409" t="str">
        <f t="shared" si="7"/>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8"/>
        <v/>
      </c>
      <c r="D79" s="395"/>
      <c r="E79" s="395"/>
      <c r="F79" s="125"/>
      <c r="G79" s="107"/>
      <c r="H79" s="125"/>
      <c r="I79" s="134"/>
      <c r="J79" s="134"/>
      <c r="K79" s="350" t="str">
        <f t="shared" si="9"/>
        <v/>
      </c>
      <c r="L79" s="291"/>
      <c r="M79" s="352"/>
      <c r="N79" s="116"/>
      <c r="O79" s="116"/>
      <c r="P79" s="116"/>
      <c r="Q79" s="351">
        <f t="shared" si="5"/>
        <v>0</v>
      </c>
      <c r="R79" s="409" t="str">
        <f t="shared" si="7"/>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8"/>
        <v/>
      </c>
      <c r="D80" s="395"/>
      <c r="E80" s="395"/>
      <c r="F80" s="125"/>
      <c r="G80" s="107"/>
      <c r="H80" s="125"/>
      <c r="I80" s="134"/>
      <c r="J80" s="134"/>
      <c r="K80" s="350" t="str">
        <f t="shared" si="9"/>
        <v/>
      </c>
      <c r="L80" s="291"/>
      <c r="M80" s="352"/>
      <c r="N80" s="116"/>
      <c r="O80" s="116"/>
      <c r="P80" s="116"/>
      <c r="Q80" s="351">
        <f t="shared" si="5"/>
        <v>0</v>
      </c>
      <c r="R80" s="409" t="str">
        <f t="shared" si="7"/>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8"/>
        <v/>
      </c>
      <c r="D81" s="395"/>
      <c r="E81" s="395"/>
      <c r="F81" s="125"/>
      <c r="G81" s="107"/>
      <c r="H81" s="125"/>
      <c r="I81" s="134"/>
      <c r="J81" s="134"/>
      <c r="K81" s="350" t="str">
        <f t="shared" si="9"/>
        <v/>
      </c>
      <c r="L81" s="291"/>
      <c r="M81" s="352"/>
      <c r="N81" s="116"/>
      <c r="O81" s="116"/>
      <c r="P81" s="116"/>
      <c r="Q81" s="351">
        <f t="shared" si="5"/>
        <v>0</v>
      </c>
      <c r="R81" s="409" t="str">
        <f t="shared" ref="R81:R112" si="10">IF(OR(G81="Combined Summary",F81="Standalone"),(SUMIF(D$36:D$135,D81,I$36:I$135)),"")</f>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8"/>
        <v/>
      </c>
      <c r="D82" s="395"/>
      <c r="E82" s="395"/>
      <c r="F82" s="125"/>
      <c r="G82" s="107"/>
      <c r="H82" s="125"/>
      <c r="I82" s="134"/>
      <c r="J82" s="134"/>
      <c r="K82" s="350" t="str">
        <f t="shared" si="9"/>
        <v/>
      </c>
      <c r="L82" s="291"/>
      <c r="M82" s="352"/>
      <c r="N82" s="116"/>
      <c r="O82" s="116"/>
      <c r="P82" s="116"/>
      <c r="Q82" s="351">
        <f t="shared" si="5"/>
        <v>0</v>
      </c>
      <c r="R82" s="409" t="str">
        <f t="shared" si="10"/>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8"/>
        <v/>
      </c>
      <c r="D83" s="395"/>
      <c r="E83" s="395"/>
      <c r="F83" s="125"/>
      <c r="G83" s="107"/>
      <c r="H83" s="125"/>
      <c r="I83" s="134"/>
      <c r="J83" s="134"/>
      <c r="K83" s="350" t="str">
        <f t="shared" si="9"/>
        <v/>
      </c>
      <c r="L83" s="291"/>
      <c r="M83" s="352"/>
      <c r="N83" s="116"/>
      <c r="O83" s="116"/>
      <c r="P83" s="116"/>
      <c r="Q83" s="351">
        <f t="shared" si="5"/>
        <v>0</v>
      </c>
      <c r="R83" s="409" t="str">
        <f t="shared" si="10"/>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8"/>
        <v/>
      </c>
      <c r="D84" s="395"/>
      <c r="E84" s="395"/>
      <c r="F84" s="125"/>
      <c r="G84" s="107"/>
      <c r="H84" s="125"/>
      <c r="I84" s="134"/>
      <c r="J84" s="134"/>
      <c r="K84" s="350" t="str">
        <f t="shared" si="9"/>
        <v/>
      </c>
      <c r="L84" s="291"/>
      <c r="M84" s="352"/>
      <c r="N84" s="116"/>
      <c r="O84" s="116"/>
      <c r="P84" s="116"/>
      <c r="Q84" s="351">
        <f t="shared" si="5"/>
        <v>0</v>
      </c>
      <c r="R84" s="409" t="str">
        <f t="shared" si="10"/>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8"/>
        <v/>
      </c>
      <c r="D85" s="395"/>
      <c r="E85" s="395"/>
      <c r="F85" s="125"/>
      <c r="G85" s="107"/>
      <c r="H85" s="125"/>
      <c r="I85" s="134"/>
      <c r="J85" s="134"/>
      <c r="K85" s="350" t="str">
        <f t="shared" si="9"/>
        <v/>
      </c>
      <c r="L85" s="291"/>
      <c r="M85" s="352"/>
      <c r="N85" s="116"/>
      <c r="O85" s="116"/>
      <c r="P85" s="116"/>
      <c r="Q85" s="351">
        <f t="shared" si="5"/>
        <v>0</v>
      </c>
      <c r="R85" s="409" t="str">
        <f t="shared" si="10"/>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8"/>
        <v/>
      </c>
      <c r="D86" s="395"/>
      <c r="E86" s="395"/>
      <c r="F86" s="125"/>
      <c r="G86" s="107"/>
      <c r="H86" s="125"/>
      <c r="I86" s="134"/>
      <c r="J86" s="134"/>
      <c r="K86" s="350" t="str">
        <f t="shared" si="9"/>
        <v/>
      </c>
      <c r="L86" s="291"/>
      <c r="M86" s="352"/>
      <c r="N86" s="116"/>
      <c r="O86" s="116"/>
      <c r="P86" s="116"/>
      <c r="Q86" s="351">
        <f t="shared" si="5"/>
        <v>0</v>
      </c>
      <c r="R86" s="409" t="str">
        <f t="shared" si="10"/>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8"/>
        <v/>
      </c>
      <c r="D87" s="395"/>
      <c r="E87" s="395"/>
      <c r="F87" s="125"/>
      <c r="G87" s="107"/>
      <c r="H87" s="125"/>
      <c r="I87" s="134"/>
      <c r="J87" s="134"/>
      <c r="K87" s="350" t="str">
        <f t="shared" si="9"/>
        <v/>
      </c>
      <c r="L87" s="291"/>
      <c r="M87" s="352"/>
      <c r="N87" s="116"/>
      <c r="O87" s="116"/>
      <c r="P87" s="116"/>
      <c r="Q87" s="351">
        <f t="shared" si="5"/>
        <v>0</v>
      </c>
      <c r="R87" s="409" t="str">
        <f t="shared" si="10"/>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8"/>
        <v/>
      </c>
      <c r="D88" s="395"/>
      <c r="E88" s="395"/>
      <c r="F88" s="125"/>
      <c r="G88" s="107"/>
      <c r="H88" s="125"/>
      <c r="I88" s="134"/>
      <c r="J88" s="134"/>
      <c r="K88" s="350" t="str">
        <f t="shared" si="9"/>
        <v/>
      </c>
      <c r="L88" s="291"/>
      <c r="M88" s="352"/>
      <c r="N88" s="116"/>
      <c r="O88" s="116"/>
      <c r="P88" s="116"/>
      <c r="Q88" s="351">
        <f t="shared" si="5"/>
        <v>0</v>
      </c>
      <c r="R88" s="409" t="str">
        <f t="shared" si="10"/>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8"/>
        <v/>
      </c>
      <c r="D89" s="395"/>
      <c r="E89" s="395"/>
      <c r="F89" s="125"/>
      <c r="G89" s="107"/>
      <c r="H89" s="125"/>
      <c r="I89" s="134"/>
      <c r="J89" s="134"/>
      <c r="K89" s="350" t="str">
        <f t="shared" si="9"/>
        <v/>
      </c>
      <c r="L89" s="291"/>
      <c r="M89" s="352"/>
      <c r="N89" s="116"/>
      <c r="O89" s="116"/>
      <c r="P89" s="116"/>
      <c r="Q89" s="351">
        <f t="shared" si="5"/>
        <v>0</v>
      </c>
      <c r="R89" s="409" t="str">
        <f t="shared" si="10"/>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8"/>
        <v/>
      </c>
      <c r="D90" s="395"/>
      <c r="E90" s="395"/>
      <c r="F90" s="125"/>
      <c r="G90" s="107"/>
      <c r="H90" s="125"/>
      <c r="I90" s="134"/>
      <c r="J90" s="134"/>
      <c r="K90" s="350" t="str">
        <f t="shared" si="9"/>
        <v/>
      </c>
      <c r="L90" s="291"/>
      <c r="M90" s="352"/>
      <c r="N90" s="116"/>
      <c r="O90" s="116"/>
      <c r="P90" s="116"/>
      <c r="Q90" s="351">
        <f t="shared" si="5"/>
        <v>0</v>
      </c>
      <c r="R90" s="409" t="str">
        <f t="shared" si="10"/>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8"/>
        <v/>
      </c>
      <c r="D91" s="395"/>
      <c r="E91" s="395"/>
      <c r="F91" s="125"/>
      <c r="G91" s="107"/>
      <c r="H91" s="125"/>
      <c r="I91" s="134"/>
      <c r="J91" s="134"/>
      <c r="K91" s="350" t="str">
        <f t="shared" si="9"/>
        <v/>
      </c>
      <c r="L91" s="291"/>
      <c r="M91" s="352"/>
      <c r="N91" s="116"/>
      <c r="O91" s="116"/>
      <c r="P91" s="116"/>
      <c r="Q91" s="351">
        <f t="shared" si="5"/>
        <v>0</v>
      </c>
      <c r="R91" s="409" t="str">
        <f t="shared" si="10"/>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8"/>
        <v/>
      </c>
      <c r="D92" s="395"/>
      <c r="E92" s="395"/>
      <c r="F92" s="125"/>
      <c r="G92" s="107"/>
      <c r="H92" s="125"/>
      <c r="I92" s="134"/>
      <c r="J92" s="134"/>
      <c r="K92" s="350" t="str">
        <f t="shared" si="9"/>
        <v/>
      </c>
      <c r="L92" s="291"/>
      <c r="M92" s="352"/>
      <c r="N92" s="116"/>
      <c r="O92" s="116"/>
      <c r="P92" s="116"/>
      <c r="Q92" s="351">
        <f t="shared" si="5"/>
        <v>0</v>
      </c>
      <c r="R92" s="409" t="str">
        <f t="shared" si="10"/>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8"/>
        <v/>
      </c>
      <c r="D93" s="395"/>
      <c r="E93" s="395"/>
      <c r="F93" s="125"/>
      <c r="G93" s="107"/>
      <c r="H93" s="125"/>
      <c r="I93" s="134"/>
      <c r="J93" s="134"/>
      <c r="K93" s="350" t="str">
        <f t="shared" si="9"/>
        <v/>
      </c>
      <c r="L93" s="291"/>
      <c r="M93" s="352"/>
      <c r="N93" s="116"/>
      <c r="O93" s="116"/>
      <c r="P93" s="116"/>
      <c r="Q93" s="351">
        <f>SUM(L93:P93)</f>
        <v>0</v>
      </c>
      <c r="R93" s="409" t="str">
        <f t="shared" si="10"/>
        <v/>
      </c>
      <c r="S93" s="407" t="str">
        <f t="shared" si="6"/>
        <v/>
      </c>
      <c r="AL93" s="108"/>
      <c r="AM93" s="108"/>
      <c r="AN93" s="108"/>
    </row>
    <row r="94" spans="2:40" x14ac:dyDescent="0.25">
      <c r="B94" s="363">
        <v>59</v>
      </c>
      <c r="C94" s="132" t="str">
        <f t="shared" si="8"/>
        <v/>
      </c>
      <c r="D94" s="395"/>
      <c r="E94" s="395"/>
      <c r="F94" s="125"/>
      <c r="G94" s="107"/>
      <c r="H94" s="125"/>
      <c r="I94" s="134"/>
      <c r="J94" s="134"/>
      <c r="K94" s="350" t="str">
        <f t="shared" si="9"/>
        <v/>
      </c>
      <c r="L94" s="291"/>
      <c r="M94" s="352"/>
      <c r="N94" s="116"/>
      <c r="O94" s="116"/>
      <c r="P94" s="116"/>
      <c r="Q94" s="351">
        <f t="shared" si="5"/>
        <v>0</v>
      </c>
      <c r="R94" s="409" t="str">
        <f t="shared" si="10"/>
        <v/>
      </c>
      <c r="S94" s="407" t="str">
        <f t="shared" si="6"/>
        <v/>
      </c>
      <c r="AL94" s="108"/>
      <c r="AM94" s="108"/>
      <c r="AN94" s="108"/>
    </row>
    <row r="95" spans="2:40" x14ac:dyDescent="0.25">
      <c r="B95" s="363">
        <v>60</v>
      </c>
      <c r="C95" s="132" t="str">
        <f t="shared" si="8"/>
        <v/>
      </c>
      <c r="D95" s="395"/>
      <c r="E95" s="395"/>
      <c r="F95" s="125"/>
      <c r="G95" s="107"/>
      <c r="H95" s="125"/>
      <c r="I95" s="134"/>
      <c r="J95" s="134"/>
      <c r="K95" s="350" t="str">
        <f t="shared" si="9"/>
        <v/>
      </c>
      <c r="L95" s="291"/>
      <c r="M95" s="352"/>
      <c r="N95" s="116"/>
      <c r="O95" s="116"/>
      <c r="P95" s="116"/>
      <c r="Q95" s="351">
        <f t="shared" si="5"/>
        <v>0</v>
      </c>
      <c r="R95" s="409" t="str">
        <f t="shared" si="10"/>
        <v/>
      </c>
      <c r="S95" s="407" t="str">
        <f t="shared" si="6"/>
        <v/>
      </c>
      <c r="AL95" s="108"/>
      <c r="AM95" s="108"/>
      <c r="AN95" s="108"/>
    </row>
    <row r="96" spans="2:40" x14ac:dyDescent="0.25">
      <c r="B96" s="363">
        <v>61</v>
      </c>
      <c r="C96" s="132" t="str">
        <f t="shared" si="8"/>
        <v/>
      </c>
      <c r="D96" s="395"/>
      <c r="E96" s="395"/>
      <c r="F96" s="125"/>
      <c r="G96" s="107"/>
      <c r="H96" s="125"/>
      <c r="I96" s="134"/>
      <c r="J96" s="134"/>
      <c r="K96" s="350" t="str">
        <f t="shared" si="9"/>
        <v/>
      </c>
      <c r="L96" s="291"/>
      <c r="M96" s="352"/>
      <c r="N96" s="116"/>
      <c r="O96" s="116"/>
      <c r="P96" s="116"/>
      <c r="Q96" s="351">
        <f t="shared" si="5"/>
        <v>0</v>
      </c>
      <c r="R96" s="409" t="str">
        <f t="shared" si="10"/>
        <v/>
      </c>
      <c r="S96" s="407" t="str">
        <f t="shared" si="6"/>
        <v/>
      </c>
      <c r="AL96" s="108"/>
      <c r="AM96" s="108"/>
      <c r="AN96" s="108"/>
    </row>
    <row r="97" spans="2:40" x14ac:dyDescent="0.25">
      <c r="B97" s="363">
        <v>62</v>
      </c>
      <c r="C97" s="132" t="str">
        <f t="shared" si="8"/>
        <v/>
      </c>
      <c r="D97" s="395"/>
      <c r="E97" s="395"/>
      <c r="F97" s="125"/>
      <c r="G97" s="125"/>
      <c r="H97" s="125"/>
      <c r="I97" s="134"/>
      <c r="J97" s="134"/>
      <c r="K97" s="350" t="str">
        <f t="shared" si="9"/>
        <v/>
      </c>
      <c r="L97" s="291"/>
      <c r="M97" s="352"/>
      <c r="N97" s="116"/>
      <c r="O97" s="116"/>
      <c r="P97" s="116"/>
      <c r="Q97" s="351">
        <f t="shared" si="5"/>
        <v>0</v>
      </c>
      <c r="R97" s="409" t="str">
        <f t="shared" si="10"/>
        <v/>
      </c>
      <c r="S97" s="407" t="str">
        <f t="shared" si="6"/>
        <v/>
      </c>
      <c r="AL97" s="108"/>
      <c r="AM97" s="108"/>
      <c r="AN97" s="108"/>
    </row>
    <row r="98" spans="2:40" x14ac:dyDescent="0.25">
      <c r="B98" s="363">
        <v>63</v>
      </c>
      <c r="C98" s="132" t="str">
        <f t="shared" si="8"/>
        <v/>
      </c>
      <c r="D98" s="395"/>
      <c r="E98" s="395"/>
      <c r="F98" s="125"/>
      <c r="G98" s="107"/>
      <c r="H98" s="125"/>
      <c r="I98" s="134"/>
      <c r="J98" s="134"/>
      <c r="K98" s="350" t="str">
        <f t="shared" si="9"/>
        <v/>
      </c>
      <c r="L98" s="291"/>
      <c r="M98" s="352"/>
      <c r="N98" s="116"/>
      <c r="O98" s="116"/>
      <c r="P98" s="116"/>
      <c r="Q98" s="351">
        <f t="shared" si="5"/>
        <v>0</v>
      </c>
      <c r="R98" s="409" t="str">
        <f t="shared" si="10"/>
        <v/>
      </c>
      <c r="S98" s="407" t="str">
        <f t="shared" si="6"/>
        <v/>
      </c>
      <c r="AL98" s="108"/>
      <c r="AM98" s="108"/>
      <c r="AN98" s="108"/>
    </row>
    <row r="99" spans="2:40" x14ac:dyDescent="0.25">
      <c r="B99" s="363">
        <v>64</v>
      </c>
      <c r="C99" s="132" t="str">
        <f t="shared" si="8"/>
        <v/>
      </c>
      <c r="D99" s="395"/>
      <c r="E99" s="395"/>
      <c r="F99" s="125"/>
      <c r="G99" s="107"/>
      <c r="H99" s="107"/>
      <c r="I99" s="134"/>
      <c r="J99" s="134"/>
      <c r="K99" s="350" t="str">
        <f t="shared" si="9"/>
        <v/>
      </c>
      <c r="L99" s="291"/>
      <c r="M99" s="352"/>
      <c r="N99" s="116"/>
      <c r="O99" s="116"/>
      <c r="P99" s="116"/>
      <c r="Q99" s="351">
        <f t="shared" si="5"/>
        <v>0</v>
      </c>
      <c r="R99" s="409" t="str">
        <f t="shared" si="10"/>
        <v/>
      </c>
      <c r="S99" s="407" t="str">
        <f t="shared" si="6"/>
        <v/>
      </c>
      <c r="AL99" s="108"/>
      <c r="AM99" s="108"/>
      <c r="AN99" s="108"/>
    </row>
    <row r="100" spans="2:40" x14ac:dyDescent="0.25">
      <c r="B100" s="363">
        <v>65</v>
      </c>
      <c r="C100" s="132" t="str">
        <f t="shared" ref="C100:C131" si="11">IF(AND(NOT(COUNTA(D100:J100)),(NOT(COUNTA(L100:P100)))),"",VLOOKUP($D$7,Info_County_Code,2,FALSE))</f>
        <v/>
      </c>
      <c r="D100" s="395"/>
      <c r="E100" s="395"/>
      <c r="F100" s="125"/>
      <c r="G100" s="107"/>
      <c r="H100" s="107"/>
      <c r="I100" s="134"/>
      <c r="J100" s="134"/>
      <c r="K100" s="350" t="str">
        <f t="shared" ref="K100:K131" si="12">IF(OR(G100="Combined Summary",F100="Standalone"),(SUMPRODUCT(--(D$36:D$135=D100),I$36:I$135,J$36:J$135)),"")</f>
        <v/>
      </c>
      <c r="L100" s="291"/>
      <c r="M100" s="352"/>
      <c r="N100" s="116"/>
      <c r="O100" s="116"/>
      <c r="P100" s="116"/>
      <c r="Q100" s="351">
        <f t="shared" si="5"/>
        <v>0</v>
      </c>
      <c r="R100" s="409" t="str">
        <f t="shared" si="10"/>
        <v/>
      </c>
      <c r="S100" s="407" t="str">
        <f t="shared" si="6"/>
        <v/>
      </c>
      <c r="AL100" s="108"/>
      <c r="AM100" s="108"/>
      <c r="AN100" s="108"/>
    </row>
    <row r="101" spans="2:40" x14ac:dyDescent="0.25">
      <c r="B101" s="363">
        <v>66</v>
      </c>
      <c r="C101" s="132" t="str">
        <f t="shared" si="11"/>
        <v/>
      </c>
      <c r="D101" s="395"/>
      <c r="E101" s="395"/>
      <c r="F101" s="125"/>
      <c r="G101" s="107"/>
      <c r="H101" s="107"/>
      <c r="I101" s="134"/>
      <c r="J101" s="134"/>
      <c r="K101" s="350" t="str">
        <f t="shared" si="12"/>
        <v/>
      </c>
      <c r="L101" s="291"/>
      <c r="M101" s="352"/>
      <c r="N101" s="116"/>
      <c r="O101" s="116"/>
      <c r="P101" s="116"/>
      <c r="Q101" s="351">
        <f t="shared" ref="Q101:Q106" si="13">SUM(L101:P101)</f>
        <v>0</v>
      </c>
      <c r="R101" s="409" t="str">
        <f t="shared" si="10"/>
        <v/>
      </c>
      <c r="S101" s="407" t="str">
        <f t="shared" ref="S101:S135" si="14">IF(AND(F101="Standalone",NOT(R101=1)),"ERROR",IF(AND(G101="Combined Summary",NOT(R101=1)),"ERROR",""))</f>
        <v/>
      </c>
      <c r="AL101" s="108"/>
      <c r="AM101" s="108"/>
      <c r="AN101" s="108"/>
    </row>
    <row r="102" spans="2:40" x14ac:dyDescent="0.25">
      <c r="B102" s="363">
        <v>67</v>
      </c>
      <c r="C102" s="132" t="str">
        <f t="shared" si="11"/>
        <v/>
      </c>
      <c r="D102" s="395"/>
      <c r="E102" s="395"/>
      <c r="F102" s="125"/>
      <c r="G102" s="107"/>
      <c r="H102" s="107"/>
      <c r="I102" s="134"/>
      <c r="J102" s="134"/>
      <c r="K102" s="350" t="str">
        <f t="shared" si="12"/>
        <v/>
      </c>
      <c r="L102" s="291"/>
      <c r="M102" s="352"/>
      <c r="N102" s="116"/>
      <c r="O102" s="116"/>
      <c r="P102" s="116"/>
      <c r="Q102" s="351">
        <f t="shared" si="13"/>
        <v>0</v>
      </c>
      <c r="R102" s="409" t="str">
        <f t="shared" si="10"/>
        <v/>
      </c>
      <c r="S102" s="407" t="str">
        <f t="shared" si="14"/>
        <v/>
      </c>
      <c r="AL102" s="108"/>
      <c r="AM102" s="108"/>
      <c r="AN102" s="108"/>
    </row>
    <row r="103" spans="2:40" x14ac:dyDescent="0.25">
      <c r="B103" s="363">
        <v>68</v>
      </c>
      <c r="C103" s="132" t="str">
        <f t="shared" si="11"/>
        <v/>
      </c>
      <c r="D103" s="395"/>
      <c r="E103" s="395"/>
      <c r="F103" s="125"/>
      <c r="G103" s="107"/>
      <c r="H103" s="107"/>
      <c r="I103" s="134"/>
      <c r="J103" s="134"/>
      <c r="K103" s="350" t="str">
        <f t="shared" si="12"/>
        <v/>
      </c>
      <c r="L103" s="291"/>
      <c r="M103" s="352"/>
      <c r="N103" s="116"/>
      <c r="O103" s="116"/>
      <c r="P103" s="116"/>
      <c r="Q103" s="351">
        <f t="shared" si="13"/>
        <v>0</v>
      </c>
      <c r="R103" s="409" t="str">
        <f t="shared" si="10"/>
        <v/>
      </c>
      <c r="S103" s="407" t="str">
        <f t="shared" si="14"/>
        <v/>
      </c>
      <c r="AL103" s="108"/>
      <c r="AM103" s="108"/>
      <c r="AN103" s="108"/>
    </row>
    <row r="104" spans="2:40" x14ac:dyDescent="0.25">
      <c r="B104" s="363">
        <v>69</v>
      </c>
      <c r="C104" s="132" t="str">
        <f t="shared" si="11"/>
        <v/>
      </c>
      <c r="D104" s="395"/>
      <c r="E104" s="395"/>
      <c r="F104" s="125"/>
      <c r="G104" s="107"/>
      <c r="H104" s="107"/>
      <c r="I104" s="134"/>
      <c r="J104" s="134"/>
      <c r="K104" s="350" t="str">
        <f t="shared" si="12"/>
        <v/>
      </c>
      <c r="L104" s="291"/>
      <c r="M104" s="352"/>
      <c r="N104" s="116"/>
      <c r="O104" s="116"/>
      <c r="P104" s="116"/>
      <c r="Q104" s="351">
        <f t="shared" si="13"/>
        <v>0</v>
      </c>
      <c r="R104" s="409" t="str">
        <f t="shared" si="10"/>
        <v/>
      </c>
      <c r="S104" s="407" t="str">
        <f t="shared" si="14"/>
        <v/>
      </c>
      <c r="AL104" s="108"/>
      <c r="AM104" s="108"/>
      <c r="AN104" s="108"/>
    </row>
    <row r="105" spans="2:40" x14ac:dyDescent="0.25">
      <c r="B105" s="363">
        <v>70</v>
      </c>
      <c r="C105" s="132" t="str">
        <f t="shared" si="11"/>
        <v/>
      </c>
      <c r="D105" s="395"/>
      <c r="E105" s="395"/>
      <c r="F105" s="125"/>
      <c r="G105" s="107"/>
      <c r="H105" s="107"/>
      <c r="I105" s="134"/>
      <c r="J105" s="134"/>
      <c r="K105" s="350" t="str">
        <f t="shared" si="12"/>
        <v/>
      </c>
      <c r="L105" s="291"/>
      <c r="M105" s="352"/>
      <c r="N105" s="116"/>
      <c r="O105" s="116"/>
      <c r="P105" s="116"/>
      <c r="Q105" s="351">
        <f t="shared" si="13"/>
        <v>0</v>
      </c>
      <c r="R105" s="409" t="str">
        <f t="shared" si="10"/>
        <v/>
      </c>
      <c r="S105" s="407" t="str">
        <f t="shared" si="14"/>
        <v/>
      </c>
      <c r="AL105" s="108"/>
      <c r="AM105" s="108"/>
      <c r="AN105" s="108"/>
    </row>
    <row r="106" spans="2:40" x14ac:dyDescent="0.25">
      <c r="B106" s="363">
        <v>71</v>
      </c>
      <c r="C106" s="132" t="str">
        <f t="shared" si="11"/>
        <v/>
      </c>
      <c r="D106" s="395"/>
      <c r="E106" s="395"/>
      <c r="F106" s="125"/>
      <c r="G106" s="107"/>
      <c r="H106" s="107"/>
      <c r="I106" s="134"/>
      <c r="J106" s="134"/>
      <c r="K106" s="350" t="str">
        <f t="shared" si="12"/>
        <v/>
      </c>
      <c r="L106" s="291"/>
      <c r="M106" s="352"/>
      <c r="N106" s="116"/>
      <c r="O106" s="116"/>
      <c r="P106" s="116"/>
      <c r="Q106" s="351">
        <f t="shared" si="13"/>
        <v>0</v>
      </c>
      <c r="R106" s="409" t="str">
        <f t="shared" si="10"/>
        <v/>
      </c>
      <c r="S106" s="407" t="str">
        <f t="shared" si="14"/>
        <v/>
      </c>
      <c r="AL106" s="108"/>
      <c r="AM106" s="108"/>
      <c r="AN106" s="108"/>
    </row>
    <row r="107" spans="2:40" x14ac:dyDescent="0.25">
      <c r="B107" s="363">
        <v>72</v>
      </c>
      <c r="C107" s="132" t="str">
        <f t="shared" si="11"/>
        <v/>
      </c>
      <c r="D107" s="395"/>
      <c r="E107" s="395"/>
      <c r="F107" s="125"/>
      <c r="G107" s="107"/>
      <c r="H107" s="107"/>
      <c r="I107" s="134"/>
      <c r="J107" s="134"/>
      <c r="K107" s="350" t="str">
        <f t="shared" si="12"/>
        <v/>
      </c>
      <c r="L107" s="291"/>
      <c r="M107" s="352"/>
      <c r="N107" s="116"/>
      <c r="O107" s="116"/>
      <c r="P107" s="116"/>
      <c r="Q107" s="351">
        <f>SUM(L107:P107)</f>
        <v>0</v>
      </c>
      <c r="R107" s="409" t="str">
        <f t="shared" si="10"/>
        <v/>
      </c>
      <c r="S107" s="407" t="str">
        <f t="shared" si="14"/>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11"/>
        <v/>
      </c>
      <c r="D108" s="395"/>
      <c r="E108" s="395"/>
      <c r="F108" s="125"/>
      <c r="G108" s="107"/>
      <c r="H108" s="107"/>
      <c r="I108" s="134"/>
      <c r="J108" s="134"/>
      <c r="K108" s="350" t="str">
        <f t="shared" si="12"/>
        <v/>
      </c>
      <c r="L108" s="291"/>
      <c r="M108" s="352"/>
      <c r="N108" s="116"/>
      <c r="O108" s="116"/>
      <c r="P108" s="116"/>
      <c r="Q108" s="351">
        <f t="shared" ref="Q108:Q122" si="15">SUM(L108:P108)</f>
        <v>0</v>
      </c>
      <c r="R108" s="409" t="str">
        <f t="shared" si="10"/>
        <v/>
      </c>
      <c r="S108" s="407" t="str">
        <f t="shared" si="14"/>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11"/>
        <v/>
      </c>
      <c r="D109" s="395"/>
      <c r="E109" s="395"/>
      <c r="F109" s="125"/>
      <c r="G109" s="107"/>
      <c r="H109" s="107"/>
      <c r="I109" s="134"/>
      <c r="J109" s="134"/>
      <c r="K109" s="350" t="str">
        <f t="shared" si="12"/>
        <v/>
      </c>
      <c r="L109" s="291"/>
      <c r="M109" s="352"/>
      <c r="N109" s="116"/>
      <c r="O109" s="116"/>
      <c r="P109" s="116"/>
      <c r="Q109" s="351">
        <f t="shared" si="15"/>
        <v>0</v>
      </c>
      <c r="R109" s="409" t="str">
        <f t="shared" si="10"/>
        <v/>
      </c>
      <c r="S109" s="407" t="str">
        <f t="shared" si="14"/>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11"/>
        <v/>
      </c>
      <c r="D110" s="395"/>
      <c r="E110" s="395"/>
      <c r="F110" s="125"/>
      <c r="G110" s="107"/>
      <c r="H110" s="107"/>
      <c r="I110" s="134"/>
      <c r="J110" s="134"/>
      <c r="K110" s="350" t="str">
        <f t="shared" si="12"/>
        <v/>
      </c>
      <c r="L110" s="291"/>
      <c r="M110" s="352"/>
      <c r="N110" s="116"/>
      <c r="O110" s="116"/>
      <c r="P110" s="116"/>
      <c r="Q110" s="351">
        <f t="shared" si="15"/>
        <v>0</v>
      </c>
      <c r="R110" s="409" t="str">
        <f t="shared" si="10"/>
        <v/>
      </c>
      <c r="S110" s="407" t="str">
        <f t="shared" si="14"/>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11"/>
        <v/>
      </c>
      <c r="D111" s="395"/>
      <c r="E111" s="395"/>
      <c r="F111" s="125"/>
      <c r="G111" s="107"/>
      <c r="H111" s="107"/>
      <c r="I111" s="134"/>
      <c r="J111" s="134"/>
      <c r="K111" s="350" t="str">
        <f t="shared" si="12"/>
        <v/>
      </c>
      <c r="L111" s="291"/>
      <c r="M111" s="352"/>
      <c r="N111" s="116"/>
      <c r="O111" s="116"/>
      <c r="P111" s="116"/>
      <c r="Q111" s="351">
        <f t="shared" si="15"/>
        <v>0</v>
      </c>
      <c r="R111" s="409" t="str">
        <f t="shared" si="10"/>
        <v/>
      </c>
      <c r="S111" s="407" t="str">
        <f t="shared" si="14"/>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11"/>
        <v/>
      </c>
      <c r="D112" s="395"/>
      <c r="E112" s="395"/>
      <c r="F112" s="125"/>
      <c r="G112" s="107"/>
      <c r="H112" s="107"/>
      <c r="I112" s="134"/>
      <c r="J112" s="134"/>
      <c r="K112" s="350" t="str">
        <f t="shared" si="12"/>
        <v/>
      </c>
      <c r="L112" s="291"/>
      <c r="M112" s="352"/>
      <c r="N112" s="116"/>
      <c r="O112" s="116"/>
      <c r="P112" s="116"/>
      <c r="Q112" s="351">
        <f t="shared" si="15"/>
        <v>0</v>
      </c>
      <c r="R112" s="409" t="str">
        <f t="shared" si="10"/>
        <v/>
      </c>
      <c r="S112" s="407" t="str">
        <f t="shared" si="14"/>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11"/>
        <v/>
      </c>
      <c r="D113" s="395"/>
      <c r="E113" s="395"/>
      <c r="F113" s="125"/>
      <c r="G113" s="107"/>
      <c r="H113" s="107"/>
      <c r="I113" s="134"/>
      <c r="J113" s="134"/>
      <c r="K113" s="350" t="str">
        <f t="shared" si="12"/>
        <v/>
      </c>
      <c r="L113" s="291"/>
      <c r="M113" s="352"/>
      <c r="N113" s="116"/>
      <c r="O113" s="116"/>
      <c r="P113" s="116"/>
      <c r="Q113" s="351">
        <f t="shared" si="15"/>
        <v>0</v>
      </c>
      <c r="R113" s="409" t="str">
        <f t="shared" ref="R113:R135" si="16">IF(OR(G113="Combined Summary",F113="Standalone"),(SUMIF(D$36:D$135,D113,I$36:I$135)),"")</f>
        <v/>
      </c>
      <c r="S113" s="407" t="str">
        <f t="shared" si="14"/>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11"/>
        <v/>
      </c>
      <c r="D114" s="395"/>
      <c r="E114" s="395"/>
      <c r="F114" s="125"/>
      <c r="G114" s="107"/>
      <c r="H114" s="107"/>
      <c r="I114" s="134"/>
      <c r="J114" s="134"/>
      <c r="K114" s="350" t="str">
        <f t="shared" si="12"/>
        <v/>
      </c>
      <c r="L114" s="291"/>
      <c r="M114" s="352"/>
      <c r="N114" s="116"/>
      <c r="O114" s="116"/>
      <c r="P114" s="116"/>
      <c r="Q114" s="351">
        <f t="shared" si="15"/>
        <v>0</v>
      </c>
      <c r="R114" s="409" t="str">
        <f t="shared" si="16"/>
        <v/>
      </c>
      <c r="S114" s="407" t="str">
        <f t="shared" si="14"/>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11"/>
        <v/>
      </c>
      <c r="D115" s="395"/>
      <c r="E115" s="395"/>
      <c r="F115" s="125"/>
      <c r="G115" s="107"/>
      <c r="H115" s="107"/>
      <c r="I115" s="134"/>
      <c r="J115" s="134"/>
      <c r="K115" s="350" t="str">
        <f t="shared" si="12"/>
        <v/>
      </c>
      <c r="L115" s="291"/>
      <c r="M115" s="352"/>
      <c r="N115" s="116"/>
      <c r="O115" s="116"/>
      <c r="P115" s="116"/>
      <c r="Q115" s="351">
        <f t="shared" si="15"/>
        <v>0</v>
      </c>
      <c r="R115" s="409" t="str">
        <f t="shared" si="16"/>
        <v/>
      </c>
      <c r="S115" s="407" t="str">
        <f t="shared" si="14"/>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11"/>
        <v/>
      </c>
      <c r="D116" s="395"/>
      <c r="E116" s="395"/>
      <c r="F116" s="125"/>
      <c r="G116" s="107"/>
      <c r="H116" s="107"/>
      <c r="I116" s="134"/>
      <c r="J116" s="134"/>
      <c r="K116" s="350" t="str">
        <f t="shared" si="12"/>
        <v/>
      </c>
      <c r="L116" s="291"/>
      <c r="M116" s="352"/>
      <c r="N116" s="116"/>
      <c r="O116" s="116"/>
      <c r="P116" s="116"/>
      <c r="Q116" s="351">
        <f t="shared" si="15"/>
        <v>0</v>
      </c>
      <c r="R116" s="409" t="str">
        <f t="shared" si="16"/>
        <v/>
      </c>
      <c r="S116" s="407" t="str">
        <f t="shared" si="14"/>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11"/>
        <v/>
      </c>
      <c r="D117" s="395"/>
      <c r="E117" s="395"/>
      <c r="F117" s="125"/>
      <c r="G117" s="107"/>
      <c r="H117" s="107"/>
      <c r="I117" s="134"/>
      <c r="J117" s="134"/>
      <c r="K117" s="350" t="str">
        <f t="shared" si="12"/>
        <v/>
      </c>
      <c r="L117" s="291"/>
      <c r="M117" s="352"/>
      <c r="N117" s="116"/>
      <c r="O117" s="116"/>
      <c r="P117" s="116"/>
      <c r="Q117" s="351">
        <f t="shared" si="15"/>
        <v>0</v>
      </c>
      <c r="R117" s="409" t="str">
        <f t="shared" si="16"/>
        <v/>
      </c>
      <c r="S117" s="407" t="str">
        <f t="shared" si="14"/>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11"/>
        <v/>
      </c>
      <c r="D118" s="395"/>
      <c r="E118" s="395"/>
      <c r="F118" s="125"/>
      <c r="G118" s="107"/>
      <c r="H118" s="107"/>
      <c r="I118" s="134"/>
      <c r="J118" s="134"/>
      <c r="K118" s="350" t="str">
        <f t="shared" si="12"/>
        <v/>
      </c>
      <c r="L118" s="291"/>
      <c r="M118" s="352"/>
      <c r="N118" s="116"/>
      <c r="O118" s="116"/>
      <c r="P118" s="116"/>
      <c r="Q118" s="351">
        <f t="shared" si="15"/>
        <v>0</v>
      </c>
      <c r="R118" s="409" t="str">
        <f t="shared" si="16"/>
        <v/>
      </c>
      <c r="S118" s="407" t="str">
        <f t="shared" si="14"/>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11"/>
        <v/>
      </c>
      <c r="D119" s="395"/>
      <c r="E119" s="395"/>
      <c r="F119" s="125"/>
      <c r="G119" s="107"/>
      <c r="H119" s="107"/>
      <c r="I119" s="134"/>
      <c r="J119" s="134"/>
      <c r="K119" s="350" t="str">
        <f t="shared" si="12"/>
        <v/>
      </c>
      <c r="L119" s="291"/>
      <c r="M119" s="352"/>
      <c r="N119" s="116"/>
      <c r="O119" s="116"/>
      <c r="P119" s="116"/>
      <c r="Q119" s="351">
        <f t="shared" si="15"/>
        <v>0</v>
      </c>
      <c r="R119" s="409" t="str">
        <f t="shared" si="16"/>
        <v/>
      </c>
      <c r="S119" s="407" t="str">
        <f t="shared" si="14"/>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11"/>
        <v/>
      </c>
      <c r="D120" s="395"/>
      <c r="E120" s="395"/>
      <c r="F120" s="125"/>
      <c r="G120" s="107"/>
      <c r="H120" s="107"/>
      <c r="I120" s="134"/>
      <c r="J120" s="134"/>
      <c r="K120" s="350" t="str">
        <f t="shared" si="12"/>
        <v/>
      </c>
      <c r="L120" s="291"/>
      <c r="M120" s="352"/>
      <c r="N120" s="116"/>
      <c r="O120" s="116"/>
      <c r="P120" s="116"/>
      <c r="Q120" s="351">
        <f t="shared" si="15"/>
        <v>0</v>
      </c>
      <c r="R120" s="409" t="str">
        <f t="shared" si="16"/>
        <v/>
      </c>
      <c r="S120" s="407" t="str">
        <f t="shared" si="14"/>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11"/>
        <v/>
      </c>
      <c r="D121" s="395"/>
      <c r="E121" s="395"/>
      <c r="F121" s="125"/>
      <c r="G121" s="107"/>
      <c r="H121" s="107"/>
      <c r="I121" s="134"/>
      <c r="J121" s="134"/>
      <c r="K121" s="350" t="str">
        <f t="shared" si="12"/>
        <v/>
      </c>
      <c r="L121" s="291"/>
      <c r="M121" s="352"/>
      <c r="N121" s="116"/>
      <c r="O121" s="116"/>
      <c r="P121" s="116"/>
      <c r="Q121" s="351">
        <f t="shared" si="15"/>
        <v>0</v>
      </c>
      <c r="R121" s="409" t="str">
        <f t="shared" si="16"/>
        <v/>
      </c>
      <c r="S121" s="407" t="str">
        <f t="shared" si="14"/>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11"/>
        <v/>
      </c>
      <c r="D122" s="395"/>
      <c r="E122" s="395"/>
      <c r="F122" s="125"/>
      <c r="G122" s="107"/>
      <c r="H122" s="107"/>
      <c r="I122" s="134"/>
      <c r="J122" s="134"/>
      <c r="K122" s="350" t="str">
        <f t="shared" si="12"/>
        <v/>
      </c>
      <c r="L122" s="291"/>
      <c r="M122" s="352"/>
      <c r="N122" s="116"/>
      <c r="O122" s="116"/>
      <c r="P122" s="116"/>
      <c r="Q122" s="351">
        <f t="shared" si="15"/>
        <v>0</v>
      </c>
      <c r="R122" s="409" t="str">
        <f t="shared" si="16"/>
        <v/>
      </c>
      <c r="S122" s="407" t="str">
        <f t="shared" si="14"/>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11"/>
        <v/>
      </c>
      <c r="D123" s="395"/>
      <c r="E123" s="395"/>
      <c r="F123" s="125"/>
      <c r="G123" s="107"/>
      <c r="H123" s="107"/>
      <c r="I123" s="134"/>
      <c r="J123" s="134"/>
      <c r="K123" s="350" t="str">
        <f t="shared" si="12"/>
        <v/>
      </c>
      <c r="L123" s="291"/>
      <c r="M123" s="352"/>
      <c r="N123" s="116"/>
      <c r="O123" s="116"/>
      <c r="P123" s="116"/>
      <c r="Q123" s="351">
        <f>SUM(L123:P123)</f>
        <v>0</v>
      </c>
      <c r="R123" s="409" t="str">
        <f t="shared" si="16"/>
        <v/>
      </c>
      <c r="S123" s="407" t="str">
        <f t="shared" si="14"/>
        <v/>
      </c>
      <c r="AL123" s="108"/>
      <c r="AM123" s="108"/>
      <c r="AN123" s="108"/>
    </row>
    <row r="124" spans="2:40" x14ac:dyDescent="0.25">
      <c r="B124" s="363">
        <v>89</v>
      </c>
      <c r="C124" s="132" t="str">
        <f t="shared" si="11"/>
        <v/>
      </c>
      <c r="D124" s="395"/>
      <c r="E124" s="395"/>
      <c r="F124" s="125"/>
      <c r="G124" s="107"/>
      <c r="H124" s="107"/>
      <c r="I124" s="134"/>
      <c r="J124" s="134"/>
      <c r="K124" s="350" t="str">
        <f t="shared" si="12"/>
        <v/>
      </c>
      <c r="L124" s="291"/>
      <c r="M124" s="352"/>
      <c r="N124" s="116"/>
      <c r="O124" s="116"/>
      <c r="P124" s="116"/>
      <c r="Q124" s="351">
        <f t="shared" ref="Q124:Q135" si="17">SUM(L124:P124)</f>
        <v>0</v>
      </c>
      <c r="R124" s="409" t="str">
        <f t="shared" si="16"/>
        <v/>
      </c>
      <c r="S124" s="407" t="str">
        <f t="shared" si="14"/>
        <v/>
      </c>
      <c r="AL124" s="108"/>
      <c r="AM124" s="108"/>
      <c r="AN124" s="108"/>
    </row>
    <row r="125" spans="2:40" x14ac:dyDescent="0.25">
      <c r="B125" s="363">
        <v>90</v>
      </c>
      <c r="C125" s="132" t="str">
        <f t="shared" si="11"/>
        <v/>
      </c>
      <c r="D125" s="395"/>
      <c r="E125" s="395"/>
      <c r="F125" s="125"/>
      <c r="G125" s="107"/>
      <c r="H125" s="107"/>
      <c r="I125" s="134"/>
      <c r="J125" s="134"/>
      <c r="K125" s="350" t="str">
        <f t="shared" si="12"/>
        <v/>
      </c>
      <c r="L125" s="291"/>
      <c r="M125" s="352"/>
      <c r="N125" s="116"/>
      <c r="O125" s="116"/>
      <c r="P125" s="116"/>
      <c r="Q125" s="351">
        <f t="shared" si="17"/>
        <v>0</v>
      </c>
      <c r="R125" s="409" t="str">
        <f t="shared" si="16"/>
        <v/>
      </c>
      <c r="S125" s="407" t="str">
        <f t="shared" si="14"/>
        <v/>
      </c>
      <c r="AL125" s="108"/>
      <c r="AM125" s="108"/>
      <c r="AN125" s="108"/>
    </row>
    <row r="126" spans="2:40" x14ac:dyDescent="0.25">
      <c r="B126" s="363">
        <v>91</v>
      </c>
      <c r="C126" s="132" t="str">
        <f t="shared" si="11"/>
        <v/>
      </c>
      <c r="D126" s="395"/>
      <c r="E126" s="395"/>
      <c r="F126" s="125"/>
      <c r="G126" s="107"/>
      <c r="H126" s="107"/>
      <c r="I126" s="134"/>
      <c r="J126" s="134"/>
      <c r="K126" s="350" t="str">
        <f t="shared" si="12"/>
        <v/>
      </c>
      <c r="L126" s="291"/>
      <c r="M126" s="352"/>
      <c r="N126" s="116"/>
      <c r="O126" s="116"/>
      <c r="P126" s="116"/>
      <c r="Q126" s="351">
        <f t="shared" si="17"/>
        <v>0</v>
      </c>
      <c r="R126" s="409" t="str">
        <f t="shared" si="16"/>
        <v/>
      </c>
      <c r="S126" s="407" t="str">
        <f t="shared" si="14"/>
        <v/>
      </c>
      <c r="AL126" s="108"/>
      <c r="AM126" s="108"/>
      <c r="AN126" s="108"/>
    </row>
    <row r="127" spans="2:40" x14ac:dyDescent="0.25">
      <c r="B127" s="363">
        <v>92</v>
      </c>
      <c r="C127" s="132" t="str">
        <f t="shared" si="11"/>
        <v/>
      </c>
      <c r="D127" s="395"/>
      <c r="E127" s="395"/>
      <c r="F127" s="125"/>
      <c r="G127" s="107"/>
      <c r="H127" s="107"/>
      <c r="I127" s="134"/>
      <c r="J127" s="134"/>
      <c r="K127" s="350" t="str">
        <f t="shared" si="12"/>
        <v/>
      </c>
      <c r="L127" s="291"/>
      <c r="M127" s="352"/>
      <c r="N127" s="116"/>
      <c r="O127" s="116"/>
      <c r="P127" s="116"/>
      <c r="Q127" s="351">
        <f t="shared" si="17"/>
        <v>0</v>
      </c>
      <c r="R127" s="409" t="str">
        <f t="shared" si="16"/>
        <v/>
      </c>
      <c r="S127" s="407" t="str">
        <f t="shared" si="14"/>
        <v/>
      </c>
      <c r="AL127" s="108"/>
      <c r="AM127" s="108"/>
      <c r="AN127" s="108"/>
    </row>
    <row r="128" spans="2:40" x14ac:dyDescent="0.25">
      <c r="B128" s="363">
        <v>93</v>
      </c>
      <c r="C128" s="132" t="str">
        <f t="shared" si="11"/>
        <v/>
      </c>
      <c r="D128" s="395"/>
      <c r="E128" s="395"/>
      <c r="F128" s="125"/>
      <c r="G128" s="107"/>
      <c r="H128" s="107"/>
      <c r="I128" s="134"/>
      <c r="J128" s="134"/>
      <c r="K128" s="350" t="str">
        <f t="shared" si="12"/>
        <v/>
      </c>
      <c r="L128" s="291"/>
      <c r="M128" s="352"/>
      <c r="N128" s="116"/>
      <c r="O128" s="116"/>
      <c r="P128" s="116"/>
      <c r="Q128" s="351">
        <f t="shared" si="17"/>
        <v>0</v>
      </c>
      <c r="R128" s="409" t="str">
        <f t="shared" si="16"/>
        <v/>
      </c>
      <c r="S128" s="407" t="str">
        <f t="shared" si="14"/>
        <v/>
      </c>
      <c r="AL128" s="108"/>
      <c r="AM128" s="108"/>
      <c r="AN128" s="108"/>
    </row>
    <row r="129" spans="2:40" x14ac:dyDescent="0.25">
      <c r="B129" s="363">
        <v>94</v>
      </c>
      <c r="C129" s="132" t="str">
        <f t="shared" si="11"/>
        <v/>
      </c>
      <c r="D129" s="395"/>
      <c r="E129" s="395"/>
      <c r="F129" s="125"/>
      <c r="G129" s="107"/>
      <c r="H129" s="107"/>
      <c r="I129" s="134"/>
      <c r="J129" s="134"/>
      <c r="K129" s="350" t="str">
        <f t="shared" si="12"/>
        <v/>
      </c>
      <c r="L129" s="291"/>
      <c r="M129" s="352"/>
      <c r="N129" s="116"/>
      <c r="O129" s="116"/>
      <c r="P129" s="116"/>
      <c r="Q129" s="351">
        <f t="shared" si="17"/>
        <v>0</v>
      </c>
      <c r="R129" s="409" t="str">
        <f t="shared" si="16"/>
        <v/>
      </c>
      <c r="S129" s="407" t="str">
        <f t="shared" si="14"/>
        <v/>
      </c>
      <c r="AL129" s="108"/>
      <c r="AM129" s="108"/>
      <c r="AN129" s="108"/>
    </row>
    <row r="130" spans="2:40" x14ac:dyDescent="0.25">
      <c r="B130" s="363">
        <v>95</v>
      </c>
      <c r="C130" s="132" t="str">
        <f t="shared" si="11"/>
        <v/>
      </c>
      <c r="D130" s="395"/>
      <c r="E130" s="395"/>
      <c r="F130" s="125"/>
      <c r="G130" s="107"/>
      <c r="H130" s="107"/>
      <c r="I130" s="134"/>
      <c r="J130" s="134"/>
      <c r="K130" s="350" t="str">
        <f t="shared" si="12"/>
        <v/>
      </c>
      <c r="L130" s="291"/>
      <c r="M130" s="352"/>
      <c r="N130" s="116"/>
      <c r="O130" s="116"/>
      <c r="P130" s="116"/>
      <c r="Q130" s="351">
        <f t="shared" si="17"/>
        <v>0</v>
      </c>
      <c r="R130" s="409" t="str">
        <f t="shared" si="16"/>
        <v/>
      </c>
      <c r="S130" s="407" t="str">
        <f t="shared" si="14"/>
        <v/>
      </c>
      <c r="AL130" s="108"/>
      <c r="AM130" s="108"/>
      <c r="AN130" s="108"/>
    </row>
    <row r="131" spans="2:40" x14ac:dyDescent="0.25">
      <c r="B131" s="363">
        <v>96</v>
      </c>
      <c r="C131" s="132" t="str">
        <f t="shared" si="11"/>
        <v/>
      </c>
      <c r="D131" s="395"/>
      <c r="E131" s="395"/>
      <c r="F131" s="125"/>
      <c r="G131" s="107"/>
      <c r="H131" s="107"/>
      <c r="I131" s="134"/>
      <c r="J131" s="134"/>
      <c r="K131" s="350" t="str">
        <f t="shared" si="12"/>
        <v/>
      </c>
      <c r="L131" s="291"/>
      <c r="M131" s="352"/>
      <c r="N131" s="116"/>
      <c r="O131" s="116"/>
      <c r="P131" s="116"/>
      <c r="Q131" s="351">
        <f t="shared" si="17"/>
        <v>0</v>
      </c>
      <c r="R131" s="409" t="str">
        <f t="shared" si="16"/>
        <v/>
      </c>
      <c r="S131" s="407" t="str">
        <f t="shared" si="14"/>
        <v/>
      </c>
      <c r="AL131" s="108"/>
      <c r="AM131" s="108"/>
      <c r="AN131" s="108"/>
    </row>
    <row r="132" spans="2:40" x14ac:dyDescent="0.25">
      <c r="B132" s="363">
        <v>97</v>
      </c>
      <c r="C132" s="132" t="str">
        <f t="shared" ref="C132:C135" si="18">IF(AND(NOT(COUNTA(D132:J132)),(NOT(COUNTA(L132:P132)))),"",VLOOKUP($D$7,Info_County_Code,2,FALSE))</f>
        <v/>
      </c>
      <c r="D132" s="395"/>
      <c r="E132" s="395"/>
      <c r="F132" s="125"/>
      <c r="G132" s="107"/>
      <c r="H132" s="107"/>
      <c r="I132" s="134"/>
      <c r="J132" s="134"/>
      <c r="K132" s="350" t="str">
        <f t="shared" ref="K132:K135" si="19">IF(OR(G132="Combined Summary",F132="Standalone"),(SUMPRODUCT(--(D$36:D$135=D132),I$36:I$135,J$36:J$135)),"")</f>
        <v/>
      </c>
      <c r="L132" s="291"/>
      <c r="M132" s="352"/>
      <c r="N132" s="116"/>
      <c r="O132" s="116"/>
      <c r="P132" s="116"/>
      <c r="Q132" s="351">
        <f t="shared" si="17"/>
        <v>0</v>
      </c>
      <c r="R132" s="409" t="str">
        <f t="shared" si="16"/>
        <v/>
      </c>
      <c r="S132" s="407" t="str">
        <f t="shared" si="14"/>
        <v/>
      </c>
      <c r="AL132" s="108"/>
      <c r="AM132" s="108"/>
      <c r="AN132" s="108"/>
    </row>
    <row r="133" spans="2:40" x14ac:dyDescent="0.25">
      <c r="B133" s="363">
        <v>98</v>
      </c>
      <c r="C133" s="132" t="str">
        <f t="shared" si="18"/>
        <v/>
      </c>
      <c r="D133" s="395"/>
      <c r="E133" s="395"/>
      <c r="F133" s="125"/>
      <c r="G133" s="107"/>
      <c r="H133" s="107"/>
      <c r="I133" s="134"/>
      <c r="J133" s="134"/>
      <c r="K133" s="350" t="str">
        <f t="shared" si="19"/>
        <v/>
      </c>
      <c r="L133" s="291"/>
      <c r="M133" s="352"/>
      <c r="N133" s="116"/>
      <c r="O133" s="116"/>
      <c r="P133" s="116"/>
      <c r="Q133" s="351">
        <f t="shared" si="17"/>
        <v>0</v>
      </c>
      <c r="R133" s="409" t="str">
        <f t="shared" si="16"/>
        <v/>
      </c>
      <c r="S133" s="407" t="str">
        <f t="shared" si="14"/>
        <v/>
      </c>
      <c r="AL133" s="108"/>
      <c r="AM133" s="108"/>
      <c r="AN133" s="108"/>
    </row>
    <row r="134" spans="2:40" x14ac:dyDescent="0.25">
      <c r="B134" s="363">
        <v>99</v>
      </c>
      <c r="C134" s="132" t="str">
        <f t="shared" si="18"/>
        <v/>
      </c>
      <c r="D134" s="395"/>
      <c r="E134" s="395"/>
      <c r="F134" s="125"/>
      <c r="G134" s="107"/>
      <c r="H134" s="107"/>
      <c r="I134" s="134"/>
      <c r="J134" s="134"/>
      <c r="K134" s="350" t="str">
        <f t="shared" si="19"/>
        <v/>
      </c>
      <c r="L134" s="291"/>
      <c r="M134" s="352"/>
      <c r="N134" s="116"/>
      <c r="O134" s="116"/>
      <c r="P134" s="116"/>
      <c r="Q134" s="351">
        <f t="shared" si="17"/>
        <v>0</v>
      </c>
      <c r="R134" s="409" t="str">
        <f t="shared" si="16"/>
        <v/>
      </c>
      <c r="S134" s="407" t="str">
        <f t="shared" si="14"/>
        <v/>
      </c>
      <c r="AL134" s="108"/>
      <c r="AM134" s="108"/>
      <c r="AN134" s="108"/>
    </row>
    <row r="135" spans="2:40" x14ac:dyDescent="0.25">
      <c r="B135" s="363">
        <v>100</v>
      </c>
      <c r="C135" s="132" t="str">
        <f t="shared" si="18"/>
        <v/>
      </c>
      <c r="D135" s="395"/>
      <c r="E135" s="395"/>
      <c r="F135" s="125"/>
      <c r="G135" s="107"/>
      <c r="H135" s="107"/>
      <c r="I135" s="134"/>
      <c r="J135" s="134"/>
      <c r="K135" s="350" t="str">
        <f t="shared" si="19"/>
        <v/>
      </c>
      <c r="L135" s="291"/>
      <c r="M135" s="352"/>
      <c r="N135" s="116"/>
      <c r="O135" s="116"/>
      <c r="P135" s="116"/>
      <c r="Q135" s="351">
        <f t="shared" si="17"/>
        <v>0</v>
      </c>
      <c r="R135" s="409" t="str">
        <f t="shared" si="16"/>
        <v/>
      </c>
      <c r="S135" s="407" t="str">
        <f t="shared" si="14"/>
        <v/>
      </c>
      <c r="AL135" s="108"/>
      <c r="AM135" s="108"/>
      <c r="AN135" s="108"/>
    </row>
    <row r="136" spans="2:40" x14ac:dyDescent="0.25">
      <c r="B136" s="135"/>
      <c r="C136" s="108"/>
    </row>
  </sheetData>
  <sheetProtection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45:G135 G36:G43">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4"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32"/>
  <sheetViews>
    <sheetView showGridLines="0" zoomScale="70" zoomScaleNormal="70" zoomScaleSheetLayoutView="40" workbookViewId="0">
      <selection activeCell="K16" sqref="K16"/>
    </sheetView>
  </sheetViews>
  <sheetFormatPr defaultColWidth="9.140625" defaultRowHeight="15"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9"/>
      <c r="C1" s="459"/>
      <c r="D1" s="459"/>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7" t="s">
        <v>1</v>
      </c>
      <c r="C7" s="447"/>
      <c r="D7" s="9" t="str">
        <f>IF(ISBLANK('1. Information'!D8),"",'1. Information'!D8)</f>
        <v>Kings</v>
      </c>
      <c r="F7" s="94" t="s">
        <v>2</v>
      </c>
      <c r="G7" s="109">
        <f>IF(ISBLANK('1. Information'!D7),"",'1. Information'!D7)</f>
        <v>43438</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7" t="s">
        <v>30</v>
      </c>
      <c r="H12" s="437"/>
      <c r="I12" s="437"/>
      <c r="J12" s="440"/>
      <c r="K12" s="308"/>
      <c r="L12"/>
      <c r="M12"/>
      <c r="N12"/>
      <c r="O12" s="108"/>
      <c r="P12" s="108"/>
    </row>
    <row r="13" spans="2:16" ht="65.25" customHeight="1" x14ac:dyDescent="0.25">
      <c r="B13" s="108"/>
      <c r="C13" s="461"/>
      <c r="D13" s="461"/>
      <c r="E13" s="461"/>
      <c r="F13" s="30" t="s">
        <v>304</v>
      </c>
      <c r="G13" s="44" t="s">
        <v>5</v>
      </c>
      <c r="H13" s="27" t="s">
        <v>6</v>
      </c>
      <c r="I13" s="27" t="s">
        <v>31</v>
      </c>
      <c r="J13" s="27" t="s">
        <v>15</v>
      </c>
      <c r="K13" s="306" t="s">
        <v>281</v>
      </c>
      <c r="L13"/>
      <c r="M13"/>
      <c r="N13"/>
      <c r="O13" s="108"/>
      <c r="P13" s="108"/>
    </row>
    <row r="14" spans="2:16" ht="15.75" x14ac:dyDescent="0.25">
      <c r="B14" s="101">
        <v>1</v>
      </c>
      <c r="C14" s="445" t="s">
        <v>160</v>
      </c>
      <c r="D14" s="445"/>
      <c r="E14" s="445"/>
      <c r="F14" s="290"/>
      <c r="G14" s="45"/>
      <c r="H14" s="29"/>
      <c r="I14" s="29"/>
      <c r="J14" s="309"/>
      <c r="K14" s="293">
        <f>SUM(F14:J14)</f>
        <v>0</v>
      </c>
      <c r="L14"/>
      <c r="M14"/>
      <c r="N14"/>
      <c r="O14" s="108"/>
      <c r="P14" s="108"/>
    </row>
    <row r="15" spans="2:16" ht="15.75" x14ac:dyDescent="0.25">
      <c r="B15" s="101">
        <v>2</v>
      </c>
      <c r="C15" s="445" t="s">
        <v>161</v>
      </c>
      <c r="D15" s="445"/>
      <c r="E15" s="445"/>
      <c r="F15" s="29"/>
      <c r="G15" s="411"/>
      <c r="H15" s="412"/>
      <c r="I15" s="412"/>
      <c r="J15" s="413"/>
      <c r="K15" s="293">
        <f>SUM(F15:J15)</f>
        <v>0</v>
      </c>
      <c r="L15"/>
      <c r="M15"/>
      <c r="N15"/>
      <c r="O15" s="108"/>
      <c r="P15" s="108"/>
    </row>
    <row r="16" spans="2:16" ht="15.75" x14ac:dyDescent="0.25">
      <c r="B16" s="405">
        <v>3</v>
      </c>
      <c r="C16" s="441" t="s">
        <v>319</v>
      </c>
      <c r="D16" s="442"/>
      <c r="E16" s="443"/>
      <c r="F16" s="367"/>
      <c r="G16" s="19"/>
      <c r="H16" s="19"/>
      <c r="I16" s="19"/>
      <c r="J16" s="19"/>
      <c r="K16" s="293">
        <f>SUM(F16:J16)</f>
        <v>0</v>
      </c>
      <c r="L16" s="404"/>
      <c r="M16" s="404"/>
      <c r="N16" s="404"/>
      <c r="O16" s="108"/>
      <c r="P16" s="108"/>
    </row>
    <row r="17" spans="2:17" ht="15.75" x14ac:dyDescent="0.25">
      <c r="B17" s="405">
        <v>4</v>
      </c>
      <c r="C17" s="441" t="s">
        <v>320</v>
      </c>
      <c r="D17" s="442"/>
      <c r="E17" s="443"/>
      <c r="F17" s="410"/>
      <c r="G17" s="19"/>
      <c r="H17" s="19"/>
      <c r="I17" s="19"/>
      <c r="J17" s="19"/>
      <c r="K17" s="293">
        <f>SUM(F17:J17)</f>
        <v>0</v>
      </c>
      <c r="L17" s="404"/>
      <c r="M17" s="404"/>
      <c r="N17" s="404"/>
      <c r="O17" s="108"/>
      <c r="P17" s="108"/>
    </row>
    <row r="18" spans="2:17" ht="15.75" x14ac:dyDescent="0.25">
      <c r="B18" s="101">
        <v>5</v>
      </c>
      <c r="C18" s="445" t="s">
        <v>162</v>
      </c>
      <c r="D18" s="445"/>
      <c r="E18" s="445"/>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5" t="s">
        <v>163</v>
      </c>
      <c r="D19" s="445"/>
      <c r="E19" s="445"/>
      <c r="F19" s="19">
        <f>SUMIF($J$29:$J$132,"Project Evaluation",K$29:K$132)</f>
        <v>179673.25</v>
      </c>
      <c r="G19" s="47">
        <f>SUMIF($J$29:$J$132,"Project Evaluation",L$29:L$132)</f>
        <v>0</v>
      </c>
      <c r="H19" s="19">
        <f>SUMIF($J$29:$J$132,"Project Evaluation",M$29:M$132)</f>
        <v>0</v>
      </c>
      <c r="I19" s="19">
        <f>SUMIF($J$29:$J$132,"Project Evaluation",N$29:N$132)</f>
        <v>0</v>
      </c>
      <c r="J19" s="19">
        <f>SUMIF($J$29:$J$132,"Project Evaluation",O$29:O$132)</f>
        <v>0</v>
      </c>
      <c r="K19" s="293">
        <f t="shared" si="0"/>
        <v>179673.25</v>
      </c>
      <c r="L19"/>
      <c r="M19"/>
      <c r="N19"/>
      <c r="O19" s="108"/>
      <c r="P19" s="108"/>
    </row>
    <row r="20" spans="2:17" ht="15.75" x14ac:dyDescent="0.25">
      <c r="B20" s="101">
        <v>7</v>
      </c>
      <c r="C20" s="445" t="s">
        <v>236</v>
      </c>
      <c r="D20" s="445"/>
      <c r="E20" s="445"/>
      <c r="F20" s="19">
        <f>SUMIF($J$29:$J$132,"Project Direct",K$29:K$132)</f>
        <v>0</v>
      </c>
      <c r="G20" s="47">
        <f>SUMIF($J$29:$J$132,"Project Direct",L$29:L$132)</f>
        <v>0</v>
      </c>
      <c r="H20" s="19">
        <f>SUMIF($J$29:$J$132,"Project Direct",M$29:M$132)</f>
        <v>0</v>
      </c>
      <c r="I20" s="19">
        <f>SUMIF($J$29:$J$132,"Project Direct",N$29:N$132)</f>
        <v>0</v>
      </c>
      <c r="J20" s="19">
        <f>SUMIF($J$29:$J$132,"Project Direct",O$29:O$132)</f>
        <v>0</v>
      </c>
      <c r="K20" s="293">
        <f t="shared" si="0"/>
        <v>0</v>
      </c>
      <c r="L20"/>
      <c r="M20"/>
      <c r="N20"/>
      <c r="O20" s="108"/>
      <c r="P20" s="108"/>
    </row>
    <row r="21" spans="2:17" ht="15.75" x14ac:dyDescent="0.25">
      <c r="B21" s="101">
        <v>8</v>
      </c>
      <c r="C21" s="460" t="s">
        <v>164</v>
      </c>
      <c r="D21" s="460"/>
      <c r="E21" s="460"/>
      <c r="F21" s="18">
        <f>SUM(F18:F20)</f>
        <v>179673.25</v>
      </c>
      <c r="G21" s="48">
        <f>SUM(G18:G20)</f>
        <v>0</v>
      </c>
      <c r="H21" s="18">
        <f>SUM(H18:H20)</f>
        <v>0</v>
      </c>
      <c r="I21" s="18">
        <f>SUM(I18:I20)</f>
        <v>0</v>
      </c>
      <c r="J21" s="18">
        <f t="shared" ref="J21" si="1">SUM(J18:J20)</f>
        <v>0</v>
      </c>
      <c r="K21" s="18">
        <f t="shared" ref="K21" si="2">SUM(K18:K20)</f>
        <v>179673.25</v>
      </c>
      <c r="L21"/>
      <c r="M21"/>
      <c r="N21"/>
      <c r="O21" s="108"/>
      <c r="P21" s="108"/>
    </row>
    <row r="22" spans="2:17" ht="30.95" customHeight="1" x14ac:dyDescent="0.25">
      <c r="B22" s="101">
        <v>9</v>
      </c>
      <c r="C22" s="457" t="s">
        <v>321</v>
      </c>
      <c r="D22" s="457"/>
      <c r="E22" s="457"/>
      <c r="F22" s="20">
        <f t="shared" ref="F22:K22" si="3">SUM(F14:F15,F17,F18:F20)</f>
        <v>179673.25</v>
      </c>
      <c r="G22" s="20">
        <f t="shared" si="3"/>
        <v>0</v>
      </c>
      <c r="H22" s="20">
        <f t="shared" si="3"/>
        <v>0</v>
      </c>
      <c r="I22" s="20">
        <f t="shared" si="3"/>
        <v>0</v>
      </c>
      <c r="J22" s="20">
        <f t="shared" si="3"/>
        <v>0</v>
      </c>
      <c r="K22" s="20">
        <f t="shared" si="3"/>
        <v>179673.25</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8" t="s">
        <v>167</v>
      </c>
      <c r="E27" s="458"/>
      <c r="F27" s="458"/>
      <c r="G27" s="458"/>
      <c r="H27" s="458"/>
      <c r="I27" s="458"/>
      <c r="J27" s="458"/>
      <c r="K27" s="340" t="s">
        <v>28</v>
      </c>
      <c r="L27" s="458" t="s">
        <v>30</v>
      </c>
      <c r="M27" s="458"/>
      <c r="N27" s="458"/>
      <c r="O27" s="458"/>
      <c r="P27" s="329"/>
    </row>
    <row r="28" spans="2:17" ht="47.25" x14ac:dyDescent="0.2">
      <c r="B28" s="136" t="s">
        <v>134</v>
      </c>
      <c r="C28" s="21" t="s">
        <v>11</v>
      </c>
      <c r="D28" s="32" t="s">
        <v>12</v>
      </c>
      <c r="E28" s="27" t="s">
        <v>18</v>
      </c>
      <c r="F28" s="27" t="s">
        <v>154</v>
      </c>
      <c r="G28" s="27" t="s">
        <v>13</v>
      </c>
      <c r="H28" s="27" t="s">
        <v>151</v>
      </c>
      <c r="I28" s="27" t="s">
        <v>152</v>
      </c>
      <c r="J28" s="17" t="s">
        <v>153</v>
      </c>
      <c r="K28" s="30" t="s">
        <v>304</v>
      </c>
      <c r="L28" s="49" t="s">
        <v>5</v>
      </c>
      <c r="M28" s="31" t="s">
        <v>6</v>
      </c>
      <c r="N28" s="31" t="s">
        <v>14</v>
      </c>
      <c r="O28" s="300" t="s">
        <v>15</v>
      </c>
      <c r="P28" s="306" t="s">
        <v>281</v>
      </c>
    </row>
    <row r="29" spans="2:17" x14ac:dyDescent="0.2">
      <c r="B29" s="123">
        <v>1</v>
      </c>
      <c r="C29" s="137">
        <f>IF(P32&lt;&gt;0,VLOOKUP($D$7,Info_County_Code,2,FALSE),"")</f>
        <v>16</v>
      </c>
      <c r="D29" s="395" t="s">
        <v>347</v>
      </c>
      <c r="E29" s="138"/>
      <c r="F29" s="138">
        <v>43370</v>
      </c>
      <c r="G29" s="138">
        <v>43160</v>
      </c>
      <c r="H29" s="116">
        <v>1663631</v>
      </c>
      <c r="I29" s="116">
        <v>1663631</v>
      </c>
      <c r="J29" s="118" t="s">
        <v>158</v>
      </c>
      <c r="K29" s="120"/>
      <c r="L29" s="120"/>
      <c r="M29" s="116"/>
      <c r="N29" s="116"/>
      <c r="O29" s="129"/>
      <c r="P29" s="293">
        <f t="shared" ref="P29:P64" si="4">SUM(K29:O29)</f>
        <v>0</v>
      </c>
    </row>
    <row r="30" spans="2:17" x14ac:dyDescent="0.2">
      <c r="B30" s="123">
        <v>1</v>
      </c>
      <c r="C30" s="139">
        <f t="shared" ref="C30:I31" si="5">IF(ISBLANK(C29),"",C29)</f>
        <v>16</v>
      </c>
      <c r="D30" s="397" t="str">
        <f t="shared" si="5"/>
        <v>Youth Led Resiliency</v>
      </c>
      <c r="E30" s="140" t="str">
        <f t="shared" si="5"/>
        <v/>
      </c>
      <c r="F30" s="140">
        <f t="shared" si="5"/>
        <v>43370</v>
      </c>
      <c r="G30" s="140">
        <f t="shared" si="5"/>
        <v>43160</v>
      </c>
      <c r="H30" s="122">
        <f t="shared" si="5"/>
        <v>1663631</v>
      </c>
      <c r="I30" s="122">
        <f t="shared" si="5"/>
        <v>1663631</v>
      </c>
      <c r="J30" s="119" t="s">
        <v>159</v>
      </c>
      <c r="K30" s="120">
        <v>179673.25</v>
      </c>
      <c r="L30" s="120"/>
      <c r="M30" s="116"/>
      <c r="N30" s="116"/>
      <c r="O30" s="129"/>
      <c r="P30" s="293">
        <f t="shared" si="4"/>
        <v>179673.25</v>
      </c>
    </row>
    <row r="31" spans="2:17" x14ac:dyDescent="0.2">
      <c r="B31" s="123">
        <v>1</v>
      </c>
      <c r="C31" s="139">
        <f t="shared" ref="C31:H31" si="6">IF(ISBLANK(C29),"",C29)</f>
        <v>16</v>
      </c>
      <c r="D31" s="398" t="str">
        <f t="shared" si="6"/>
        <v>Youth Led Resiliency</v>
      </c>
      <c r="E31" s="141" t="str">
        <f t="shared" si="6"/>
        <v/>
      </c>
      <c r="F31" s="141">
        <f t="shared" si="6"/>
        <v>43370</v>
      </c>
      <c r="G31" s="141">
        <f t="shared" si="6"/>
        <v>43160</v>
      </c>
      <c r="H31" s="119">
        <f t="shared" si="6"/>
        <v>1663631</v>
      </c>
      <c r="I31" s="119">
        <f t="shared" si="5"/>
        <v>1663631</v>
      </c>
      <c r="J31" s="119" t="s">
        <v>237</v>
      </c>
      <c r="K31" s="120"/>
      <c r="L31" s="120"/>
      <c r="M31" s="116"/>
      <c r="N31" s="116"/>
      <c r="O31" s="129"/>
      <c r="P31" s="293">
        <f t="shared" si="4"/>
        <v>0</v>
      </c>
    </row>
    <row r="32" spans="2:17" ht="15.75" x14ac:dyDescent="0.25">
      <c r="B32" s="96">
        <v>1</v>
      </c>
      <c r="C32" s="22">
        <f t="shared" ref="C32:I32" si="7">IF(ISBLANK(C29),"",C29)</f>
        <v>16</v>
      </c>
      <c r="D32" s="399" t="str">
        <f t="shared" si="7"/>
        <v>Youth Led Resiliency</v>
      </c>
      <c r="E32" s="33" t="str">
        <f t="shared" si="7"/>
        <v/>
      </c>
      <c r="F32" s="33">
        <f t="shared" si="7"/>
        <v>43370</v>
      </c>
      <c r="G32" s="33">
        <f t="shared" si="7"/>
        <v>43160</v>
      </c>
      <c r="H32" s="34">
        <f t="shared" si="7"/>
        <v>1663631</v>
      </c>
      <c r="I32" s="34">
        <f t="shared" si="7"/>
        <v>1663631</v>
      </c>
      <c r="J32" s="8" t="s">
        <v>263</v>
      </c>
      <c r="K32" s="50">
        <f>SUM(K29:K31)</f>
        <v>179673.25</v>
      </c>
      <c r="L32" s="50">
        <f>SUM(L29:L31)</f>
        <v>0</v>
      </c>
      <c r="M32" s="35">
        <f t="shared" ref="M32:O32" si="8">SUM(M29:M31)</f>
        <v>0</v>
      </c>
      <c r="N32" s="35">
        <f t="shared" si="8"/>
        <v>0</v>
      </c>
      <c r="O32" s="311">
        <f t="shared" si="8"/>
        <v>0</v>
      </c>
      <c r="P32" s="8">
        <f t="shared" si="4"/>
        <v>179673.25</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sheetData>
  <sheetProtection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3"/>
  <sheetViews>
    <sheetView showGridLines="0" zoomScale="70" zoomScaleNormal="70" zoomScaleSheetLayoutView="55" workbookViewId="0">
      <selection activeCell="F45" sqref="F45"/>
    </sheetView>
  </sheetViews>
  <sheetFormatPr defaultColWidth="9.140625" defaultRowHeight="15"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customWidth="1"/>
    <col min="16" max="16" width="21.28515625" style="99" customWidth="1"/>
    <col min="17" max="17" width="21.140625" style="99" customWidth="1"/>
    <col min="18" max="20" width="22.42578125" style="99" bestFit="1" customWidth="1"/>
    <col min="21" max="21" width="22.42578125" style="99" customWidth="1"/>
    <col min="22" max="22" width="19" style="99" customWidth="1"/>
    <col min="23" max="16384" width="9.140625" style="99"/>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Kings</v>
      </c>
      <c r="F7" s="94" t="s">
        <v>2</v>
      </c>
      <c r="G7" s="38">
        <f>IF(ISBLANK('1. Information'!D7),"",'1. Information'!D7)</f>
        <v>43438</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2" t="s">
        <v>213</v>
      </c>
      <c r="H12" s="463"/>
      <c r="I12" s="463"/>
      <c r="J12" s="464"/>
      <c r="K12" s="331"/>
      <c r="L12"/>
      <c r="M12"/>
      <c r="N12"/>
      <c r="O12" s="108"/>
      <c r="P12" s="108"/>
    </row>
    <row r="13" spans="1:22" ht="47.25" x14ac:dyDescent="0.25">
      <c r="A13" s="108"/>
      <c r="B13" s="108"/>
      <c r="C13" s="5"/>
      <c r="D13" s="5"/>
      <c r="E13" s="5"/>
      <c r="F13" s="30" t="s">
        <v>304</v>
      </c>
      <c r="G13" s="27" t="s">
        <v>5</v>
      </c>
      <c r="H13" s="27" t="s">
        <v>6</v>
      </c>
      <c r="I13" s="27" t="s">
        <v>31</v>
      </c>
      <c r="J13" s="27" t="s">
        <v>15</v>
      </c>
      <c r="K13" s="301" t="s">
        <v>281</v>
      </c>
      <c r="L13"/>
      <c r="M13"/>
      <c r="N13" s="108"/>
      <c r="O13" s="108"/>
    </row>
    <row r="14" spans="1:22" ht="15.75" x14ac:dyDescent="0.25">
      <c r="A14" s="108"/>
      <c r="B14" s="101">
        <v>1</v>
      </c>
      <c r="C14" s="445" t="s">
        <v>16</v>
      </c>
      <c r="D14" s="445"/>
      <c r="E14" s="441"/>
      <c r="F14" s="290"/>
      <c r="G14" s="142"/>
      <c r="H14" s="142"/>
      <c r="I14" s="142"/>
      <c r="J14" s="142"/>
      <c r="K14" s="292">
        <f>SUM(F14:J14)</f>
        <v>0</v>
      </c>
      <c r="L14"/>
      <c r="M14"/>
      <c r="N14" s="108"/>
      <c r="O14" s="108"/>
    </row>
    <row r="15" spans="1:22" ht="15.75" x14ac:dyDescent="0.25">
      <c r="A15" s="108"/>
      <c r="B15" s="101">
        <v>2</v>
      </c>
      <c r="C15" s="445" t="s">
        <v>17</v>
      </c>
      <c r="D15" s="445"/>
      <c r="E15" s="441"/>
      <c r="F15" s="290"/>
      <c r="G15" s="142"/>
      <c r="H15" s="142"/>
      <c r="I15" s="142"/>
      <c r="J15" s="142"/>
      <c r="K15" s="292">
        <f t="shared" ref="K15:K19" si="0">SUM(F15:J15)</f>
        <v>0</v>
      </c>
      <c r="L15"/>
      <c r="M15"/>
      <c r="N15" s="108"/>
      <c r="O15" s="108"/>
    </row>
    <row r="16" spans="1:22" ht="15.75" x14ac:dyDescent="0.25">
      <c r="A16" s="108"/>
      <c r="B16" s="101">
        <v>3</v>
      </c>
      <c r="C16" s="445" t="s">
        <v>238</v>
      </c>
      <c r="D16" s="445"/>
      <c r="E16" s="441"/>
      <c r="F16" s="290"/>
      <c r="G16" s="355"/>
      <c r="H16" s="355"/>
      <c r="I16" s="355"/>
      <c r="J16" s="355"/>
      <c r="K16" s="292">
        <f t="shared" si="0"/>
        <v>0</v>
      </c>
      <c r="L16"/>
      <c r="M16"/>
      <c r="N16" s="108"/>
      <c r="O16" s="108"/>
    </row>
    <row r="17" spans="1:22" ht="15.75" x14ac:dyDescent="0.25">
      <c r="A17" s="108"/>
      <c r="B17" s="101">
        <v>4</v>
      </c>
      <c r="C17" s="445" t="s">
        <v>221</v>
      </c>
      <c r="D17" s="445"/>
      <c r="E17" s="441"/>
      <c r="F17" s="367"/>
      <c r="G17" s="119"/>
      <c r="H17" s="119"/>
      <c r="I17" s="119"/>
      <c r="J17" s="119"/>
      <c r="K17" s="292">
        <f t="shared" si="0"/>
        <v>0</v>
      </c>
      <c r="L17"/>
      <c r="M17"/>
      <c r="N17" s="108"/>
      <c r="O17" s="108"/>
    </row>
    <row r="18" spans="1:22" ht="15.75" x14ac:dyDescent="0.25">
      <c r="A18" s="108"/>
      <c r="B18" s="101">
        <v>5</v>
      </c>
      <c r="C18" s="445" t="s">
        <v>222</v>
      </c>
      <c r="D18" s="445"/>
      <c r="E18" s="441"/>
      <c r="F18" s="367"/>
      <c r="G18" s="119"/>
      <c r="H18" s="119"/>
      <c r="I18" s="119"/>
      <c r="J18" s="119"/>
      <c r="K18" s="292">
        <f t="shared" si="0"/>
        <v>0</v>
      </c>
      <c r="L18"/>
      <c r="M18"/>
      <c r="N18" s="108"/>
      <c r="O18" s="108"/>
    </row>
    <row r="19" spans="1:22" ht="15.75" x14ac:dyDescent="0.25">
      <c r="A19" s="108"/>
      <c r="B19" s="101">
        <v>6</v>
      </c>
      <c r="C19" s="441" t="s">
        <v>174</v>
      </c>
      <c r="D19" s="442"/>
      <c r="E19" s="443"/>
      <c r="F19" s="122">
        <f>SUM(E28:E32)</f>
        <v>0</v>
      </c>
      <c r="G19" s="121">
        <f t="shared" ref="G19:I19" si="1">SUM(F28:F32)</f>
        <v>0</v>
      </c>
      <c r="H19" s="122">
        <f t="shared" si="1"/>
        <v>0</v>
      </c>
      <c r="I19" s="122">
        <f t="shared" si="1"/>
        <v>0</v>
      </c>
      <c r="J19" s="122">
        <f>SUM(I28:I32)</f>
        <v>0</v>
      </c>
      <c r="K19" s="293">
        <f t="shared" si="0"/>
        <v>0</v>
      </c>
      <c r="L19"/>
      <c r="M19"/>
      <c r="N19" s="108"/>
      <c r="O19" s="108"/>
    </row>
    <row r="20" spans="1:22" ht="30.95" customHeight="1" x14ac:dyDescent="0.25">
      <c r="A20" s="108"/>
      <c r="B20" s="101">
        <v>7</v>
      </c>
      <c r="C20" s="457" t="s">
        <v>220</v>
      </c>
      <c r="D20" s="457"/>
      <c r="E20" s="457"/>
      <c r="F20" s="8">
        <f>SUM(F14:F16,F18:F19)</f>
        <v>0</v>
      </c>
      <c r="G20" s="43">
        <f t="shared" ref="G20:J20" si="2">SUM(G14:G16,G18:G19)</f>
        <v>0</v>
      </c>
      <c r="H20" s="7">
        <f t="shared" si="2"/>
        <v>0</v>
      </c>
      <c r="I20" s="7">
        <f t="shared" si="2"/>
        <v>0</v>
      </c>
      <c r="J20" s="7">
        <f t="shared" si="2"/>
        <v>0</v>
      </c>
      <c r="K20" s="8">
        <f>SUM(K14:K16,K18:K19)</f>
        <v>0</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5" t="s">
        <v>30</v>
      </c>
      <c r="G26" s="465"/>
      <c r="H26" s="465"/>
      <c r="I26" s="465"/>
      <c r="J26" s="331"/>
      <c r="K26"/>
      <c r="L26"/>
      <c r="M26"/>
      <c r="N26"/>
      <c r="O26"/>
      <c r="P26"/>
      <c r="Q26"/>
      <c r="R26"/>
    </row>
    <row r="27" spans="1:22" ht="47.25" x14ac:dyDescent="0.25">
      <c r="A27" s="108"/>
      <c r="B27" s="76" t="s">
        <v>134</v>
      </c>
      <c r="C27" s="56" t="s">
        <v>11</v>
      </c>
      <c r="D27" s="56" t="s">
        <v>21</v>
      </c>
      <c r="E27" s="30" t="s">
        <v>304</v>
      </c>
      <c r="F27" s="65" t="s">
        <v>5</v>
      </c>
      <c r="G27" s="64" t="s">
        <v>6</v>
      </c>
      <c r="H27" s="64" t="s">
        <v>31</v>
      </c>
      <c r="I27" s="64" t="s">
        <v>15</v>
      </c>
      <c r="J27" s="306" t="s">
        <v>281</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sheetData>
  <sheetProtection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B1:W47"/>
  <sheetViews>
    <sheetView showGridLines="0" topLeftCell="A4" zoomScale="70" zoomScaleNormal="70" zoomScaleSheetLayoutView="40" workbookViewId="0">
      <selection activeCell="H32" sqref="H32"/>
    </sheetView>
  </sheetViews>
  <sheetFormatPr defaultColWidth="9.140625" defaultRowHeight="15.75"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customWidth="1"/>
    <col min="16" max="17" width="19" customWidth="1"/>
    <col min="18" max="19" width="18.42578125" customWidth="1"/>
    <col min="20" max="21" width="18.28515625" customWidth="1"/>
    <col min="22" max="22" width="18.140625" customWidth="1"/>
    <col min="23" max="23" width="18.42578125" customWidth="1"/>
    <col min="24" max="24" width="16.5703125" style="108" customWidth="1"/>
    <col min="25" max="26" width="22.140625" style="108" customWidth="1"/>
    <col min="27" max="16384" width="9.140625" style="108"/>
  </cols>
  <sheetData>
    <row r="1" spans="2:23" x14ac:dyDescent="0.25">
      <c r="B1" s="459"/>
      <c r="C1" s="459"/>
      <c r="D1" s="459"/>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Kings</v>
      </c>
      <c r="E7" s="16"/>
      <c r="F7" s="95" t="s">
        <v>2</v>
      </c>
      <c r="G7" s="109">
        <f>IF(ISBLANK('1. Information'!D7),"",'1. Information'!D7)</f>
        <v>43438</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7" t="s">
        <v>213</v>
      </c>
      <c r="H12" s="447"/>
      <c r="I12" s="447"/>
      <c r="J12" s="447"/>
      <c r="K12" s="331"/>
      <c r="L12"/>
      <c r="M12"/>
      <c r="U12" s="108"/>
      <c r="V12" s="108"/>
      <c r="W12" s="108"/>
    </row>
    <row r="13" spans="2:23" ht="47.25" x14ac:dyDescent="0.25">
      <c r="D13" s="3"/>
      <c r="E13" s="16"/>
      <c r="F13" s="30" t="s">
        <v>304</v>
      </c>
      <c r="G13" s="27" t="s">
        <v>5</v>
      </c>
      <c r="H13" s="27" t="s">
        <v>6</v>
      </c>
      <c r="I13" s="27" t="s">
        <v>31</v>
      </c>
      <c r="J13" s="27" t="s">
        <v>15</v>
      </c>
      <c r="K13" s="306" t="s">
        <v>281</v>
      </c>
      <c r="L13"/>
      <c r="M13"/>
      <c r="U13" s="108"/>
      <c r="V13" s="108"/>
      <c r="W13" s="108"/>
    </row>
    <row r="14" spans="2:23" x14ac:dyDescent="0.25">
      <c r="B14" s="101">
        <v>1</v>
      </c>
      <c r="C14" s="445" t="s">
        <v>189</v>
      </c>
      <c r="D14" s="445"/>
      <c r="E14" s="441"/>
      <c r="F14" s="142"/>
      <c r="G14" s="142"/>
      <c r="H14" s="142"/>
      <c r="I14" s="142"/>
      <c r="J14" s="142"/>
      <c r="K14" s="118">
        <f>SUM(F14:J14)</f>
        <v>0</v>
      </c>
      <c r="L14"/>
      <c r="M14"/>
      <c r="U14" s="108"/>
      <c r="V14" s="108"/>
      <c r="W14" s="108"/>
    </row>
    <row r="15" spans="2:23" x14ac:dyDescent="0.25">
      <c r="B15" s="101">
        <v>2</v>
      </c>
      <c r="C15" s="445" t="s">
        <v>188</v>
      </c>
      <c r="D15" s="445"/>
      <c r="E15" s="441"/>
      <c r="F15" s="142"/>
      <c r="G15" s="142"/>
      <c r="H15" s="142"/>
      <c r="I15" s="142"/>
      <c r="J15" s="142"/>
      <c r="K15" s="118">
        <f t="shared" ref="K15:K20" si="0">SUM(F15:J15)</f>
        <v>0</v>
      </c>
      <c r="L15"/>
      <c r="M15"/>
      <c r="U15" s="108"/>
      <c r="V15" s="108"/>
      <c r="W15" s="108"/>
    </row>
    <row r="16" spans="2:23" x14ac:dyDescent="0.25">
      <c r="B16" s="101">
        <v>3</v>
      </c>
      <c r="C16" s="445" t="s">
        <v>123</v>
      </c>
      <c r="D16" s="445"/>
      <c r="E16" s="441"/>
      <c r="F16" s="142"/>
      <c r="G16" s="142"/>
      <c r="H16" s="142"/>
      <c r="I16" s="142"/>
      <c r="J16" s="142"/>
      <c r="K16" s="118">
        <f t="shared" si="0"/>
        <v>0</v>
      </c>
      <c r="L16"/>
      <c r="M16"/>
      <c r="U16" s="108"/>
      <c r="V16" s="108"/>
      <c r="W16" s="108"/>
    </row>
    <row r="17" spans="2:23" x14ac:dyDescent="0.25">
      <c r="B17" s="101">
        <v>4</v>
      </c>
      <c r="C17" s="445" t="s">
        <v>122</v>
      </c>
      <c r="D17" s="445"/>
      <c r="E17" s="441"/>
      <c r="F17" s="142"/>
      <c r="G17" s="142"/>
      <c r="H17" s="142"/>
      <c r="I17" s="142"/>
      <c r="J17" s="142"/>
      <c r="K17" s="118">
        <f t="shared" si="0"/>
        <v>0</v>
      </c>
      <c r="L17"/>
      <c r="M17"/>
      <c r="U17" s="108"/>
      <c r="V17" s="108"/>
      <c r="W17" s="108"/>
    </row>
    <row r="18" spans="2:23" x14ac:dyDescent="0.25">
      <c r="B18" s="101">
        <v>5</v>
      </c>
      <c r="C18" s="445" t="s">
        <v>239</v>
      </c>
      <c r="D18" s="445"/>
      <c r="E18" s="441"/>
      <c r="F18" s="142"/>
      <c r="G18" s="142"/>
      <c r="H18" s="142"/>
      <c r="I18" s="142"/>
      <c r="J18" s="142"/>
      <c r="K18" s="118">
        <f t="shared" si="0"/>
        <v>0</v>
      </c>
      <c r="L18"/>
      <c r="M18"/>
      <c r="U18" s="108"/>
      <c r="V18" s="108"/>
      <c r="W18" s="108"/>
    </row>
    <row r="19" spans="2:23" x14ac:dyDescent="0.25">
      <c r="B19" s="101">
        <v>6</v>
      </c>
      <c r="C19" s="445" t="s">
        <v>240</v>
      </c>
      <c r="D19" s="445"/>
      <c r="E19" s="441"/>
      <c r="F19" s="142">
        <v>488.65</v>
      </c>
      <c r="G19" s="142"/>
      <c r="H19" s="142"/>
      <c r="I19" s="142"/>
      <c r="J19" s="355"/>
      <c r="K19" s="118">
        <f t="shared" si="0"/>
        <v>488.65</v>
      </c>
      <c r="L19"/>
      <c r="M19"/>
      <c r="U19" s="108"/>
      <c r="V19" s="108"/>
      <c r="W19" s="108"/>
    </row>
    <row r="20" spans="2:23" x14ac:dyDescent="0.25">
      <c r="B20" s="101">
        <v>7</v>
      </c>
      <c r="C20" s="445" t="s">
        <v>175</v>
      </c>
      <c r="D20" s="445"/>
      <c r="E20" s="445"/>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6" t="s">
        <v>20</v>
      </c>
      <c r="D21" s="466"/>
      <c r="E21" s="466"/>
      <c r="F21" s="43">
        <f>SUM(F14:F20)</f>
        <v>488.65</v>
      </c>
      <c r="G21" s="43">
        <f>SUM(G14:G20)</f>
        <v>0</v>
      </c>
      <c r="H21" s="7">
        <f t="shared" ref="H21:J21" si="2">SUM(H14:H20)</f>
        <v>0</v>
      </c>
      <c r="I21" s="7">
        <f t="shared" si="2"/>
        <v>0</v>
      </c>
      <c r="J21" s="299">
        <f t="shared" si="2"/>
        <v>0</v>
      </c>
      <c r="K21" s="7">
        <f t="shared" ref="K21" si="3">SUM(K14:K20)</f>
        <v>488.65</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5" t="s">
        <v>224</v>
      </c>
      <c r="E26" s="465"/>
      <c r="F26" s="465"/>
      <c r="G26" s="344" t="s">
        <v>214</v>
      </c>
      <c r="H26" s="465" t="s">
        <v>213</v>
      </c>
      <c r="I26" s="465"/>
      <c r="J26" s="465"/>
      <c r="K26" s="465"/>
      <c r="L26" s="331"/>
      <c r="M26"/>
      <c r="U26" s="108"/>
      <c r="V26" s="108"/>
      <c r="W26" s="108"/>
    </row>
    <row r="27" spans="2:23" ht="69" customHeight="1" x14ac:dyDescent="0.25">
      <c r="B27" s="56" t="s">
        <v>134</v>
      </c>
      <c r="C27" s="56" t="s">
        <v>11</v>
      </c>
      <c r="D27" s="31" t="s">
        <v>12</v>
      </c>
      <c r="E27" s="31" t="s">
        <v>18</v>
      </c>
      <c r="F27" s="31" t="s">
        <v>19</v>
      </c>
      <c r="G27" s="30" t="s">
        <v>291</v>
      </c>
      <c r="H27" s="65" t="s">
        <v>5</v>
      </c>
      <c r="I27" s="64" t="s">
        <v>6</v>
      </c>
      <c r="J27" s="64" t="s">
        <v>31</v>
      </c>
      <c r="K27" s="64" t="s">
        <v>15</v>
      </c>
      <c r="L27" s="306" t="s">
        <v>281</v>
      </c>
      <c r="M27"/>
      <c r="U27" s="108"/>
      <c r="V27" s="108"/>
      <c r="W27" s="108"/>
    </row>
    <row r="28" spans="2:23" x14ac:dyDescent="0.25">
      <c r="B28" s="101">
        <v>1</v>
      </c>
      <c r="C28" s="132" t="str">
        <f t="shared" ref="C28:C47" si="4">IF(L28&lt;&gt;0,VLOOKUP($D$7,Info_County_Code,2,FALSE),"")</f>
        <v/>
      </c>
      <c r="D28" s="364"/>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sheetData>
  <sheetProtection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4"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2018-12-04T19:55:22Z</cp:lastPrinted>
  <dcterms:created xsi:type="dcterms:W3CDTF">2017-07-05T19:48:18Z</dcterms:created>
  <dcterms:modified xsi:type="dcterms:W3CDTF">2019-05-21T21:12:33Z</dcterms:modified>
</cp:coreProperties>
</file>