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3"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9" l="1"/>
  <c r="E23" i="19"/>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9" i="2" l="1"/>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P29" i="3" l="1"/>
  <c r="M22" i="19" l="1"/>
  <c r="N22" i="19" s="1"/>
  <c r="L34" i="19" l="1"/>
  <c r="L33" i="19"/>
  <c r="L32" i="19"/>
  <c r="L31" i="19"/>
  <c r="K34" i="19"/>
  <c r="K33" i="19"/>
  <c r="K32" i="19"/>
  <c r="K31" i="19"/>
  <c r="J34" i="19"/>
  <c r="J33" i="19"/>
  <c r="J32" i="19"/>
  <c r="J31" i="19"/>
  <c r="I35" i="19"/>
  <c r="L30" i="19" l="1"/>
  <c r="L35" i="19" s="1"/>
  <c r="J30" i="19"/>
  <c r="J35" i="19" s="1"/>
  <c r="F23" i="22"/>
  <c r="F23" i="19" l="1"/>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22" i="3"/>
  <c r="C127" i="3"/>
  <c r="C128" i="3"/>
  <c r="P96" i="3"/>
  <c r="C93" i="3" s="1"/>
  <c r="C96" i="3" s="1"/>
  <c r="C94" i="3"/>
  <c r="C90" i="3"/>
  <c r="C91" i="3"/>
  <c r="P36" i="3"/>
  <c r="C33" i="3" s="1"/>
  <c r="C111" i="3" l="1"/>
  <c r="C95" i="3"/>
  <c r="C115" i="3"/>
  <c r="C114" i="3"/>
  <c r="C107" i="3"/>
  <c r="C102" i="3"/>
  <c r="C119" i="3"/>
  <c r="C103" i="3"/>
  <c r="C99" i="3"/>
  <c r="C106" i="3"/>
  <c r="C98" i="3"/>
  <c r="C123" i="3"/>
  <c r="C129" i="3"/>
  <c r="C132" i="3" s="1"/>
  <c r="C118" i="3"/>
  <c r="C110" i="3"/>
  <c r="C131" i="3"/>
  <c r="B3" i="20"/>
  <c r="B4" i="20"/>
  <c r="C130" i="3" l="1"/>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0" i="22" l="1"/>
  <c r="C38" i="22"/>
  <c r="C39" i="22"/>
  <c r="C35" i="22"/>
  <c r="C41" i="22"/>
  <c r="C37" i="22"/>
  <c r="C43" i="22"/>
  <c r="C36" i="22"/>
  <c r="C42" i="22"/>
  <c r="C34"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13" i="10" s="1"/>
  <c r="D7" i="7"/>
  <c r="D7" i="6"/>
  <c r="C28" i="6" s="1"/>
  <c r="D7" i="5"/>
  <c r="C29" i="5" s="1"/>
  <c r="D7" i="3"/>
  <c r="D7" i="2"/>
  <c r="C71" i="17"/>
  <c r="B71" i="17"/>
  <c r="E71" i="17" s="1"/>
  <c r="E70" i="17"/>
  <c r="C69" i="17"/>
  <c r="B69" i="17"/>
  <c r="E69" i="17" s="1"/>
  <c r="C37" i="2" l="1"/>
  <c r="C45" i="2"/>
  <c r="C44" i="2"/>
  <c r="C38" i="2"/>
  <c r="C46" i="2"/>
  <c r="C36" i="2"/>
  <c r="C39" i="2"/>
  <c r="C47" i="2"/>
  <c r="C41" i="2"/>
  <c r="C40" i="2"/>
  <c r="C48" i="2"/>
  <c r="C42" i="2"/>
  <c r="C43"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71" i="3"/>
  <c r="C66" i="3"/>
  <c r="C67" i="3"/>
  <c r="C64" i="3"/>
  <c r="C63" i="3"/>
  <c r="C50" i="3"/>
  <c r="C52" i="3"/>
  <c r="C44" i="3"/>
  <c r="C43" i="3"/>
  <c r="C38" i="3"/>
  <c r="C39" i="3"/>
  <c r="C55" i="3" l="1"/>
  <c r="C58" i="3"/>
  <c r="C83" i="3"/>
  <c r="C60" i="3"/>
  <c r="C82" i="3"/>
  <c r="C47" i="3"/>
  <c r="C79" i="3"/>
  <c r="C46" i="3"/>
  <c r="C76" i="3"/>
  <c r="C87" i="3"/>
  <c r="C78" i="3"/>
  <c r="C75"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F22" i="3" s="1"/>
  <c r="G19" i="3"/>
  <c r="H18" i="3"/>
  <c r="H22" i="3" s="1"/>
  <c r="I18" i="3"/>
  <c r="J18" i="3"/>
  <c r="J19" i="3"/>
  <c r="G18" i="3"/>
  <c r="H19" i="3"/>
  <c r="I19" i="3"/>
  <c r="G22" i="3" l="1"/>
  <c r="F31" i="19" s="1"/>
  <c r="J22" i="3"/>
  <c r="I22" i="3"/>
  <c r="K18" i="3"/>
  <c r="K19" i="3"/>
  <c r="D40" i="19" s="1"/>
  <c r="F30" i="19"/>
  <c r="F33" i="19"/>
  <c r="N33" i="19" s="1"/>
  <c r="I21" i="3"/>
  <c r="F34" i="19"/>
  <c r="N34" i="19" s="1"/>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<sst xmlns="http://schemas.openxmlformats.org/spreadsheetml/2006/main" count="794" uniqueCount="343">
  <si>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</si>
  <si>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</si>
  <si>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</si>
  <si>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</si>
  <si>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</si>
  <si>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</si>
  <si>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</si>
  <si>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</si>
  <si>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</si>
  <si>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</si>
  <si>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</si>
  <si>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</si>
  <si>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</si>
  <si>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</si>
  <si>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</si>
  <si>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</si>
  <si>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</si>
  <si>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</si>
  <si>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</si>
  <si>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</si>
  <si>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</si>
  <si>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</si>
  <si>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</si>
  <si>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</si>
  <si>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</si>
  <si>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</si>
  <si>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</si>
  <si>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</si>
  <si>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</si>
  <si>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</si>
  <si>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</si>
  <si>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</si>
  <si>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</si>
  <si>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</si>
  <si>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</si>
  <si>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</si>
  <si>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</si>
  <si>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</si>
  <si>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</si>
  <si>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</si>
  <si>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</si>
  <si>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</si>
  <si>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</si>
  <si>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</si>
  <si>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</si>
  <si>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</si>
  <si>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</si>
  <si>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</si>
  <si>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</si>
  <si>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</si>
  <si>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</si>
  <si>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</si>
  <si>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</si>
  <si>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</si>
  <si>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</si>
  <si>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</si>
  <si>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</si>
  <si>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</si>
  <si>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</si>
  <si>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</si>
  <si>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</si>
  <si>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</si>
  <si>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</si>
  <si>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</si>
  <si>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</si>
  <si>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</si>
  <si>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</si>
  <si>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</si>
  <si>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</si>
  <si>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</si>
  <si>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</si>
  <si>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</si>
  <si>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</si>
  <si>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</si>
  <si>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</si>
  <si>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</si>
  <si>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</si>
  <si>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</si>
  <si>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</si>
  <si>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</si>
  <si>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</si>
  <si>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</si>
  <si>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</si>
  <si>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</si>
  <si>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</si>
  <si>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</si>
  <si>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</si>
  <si>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</si>
  <si>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</si>
  <si>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</si>
  <si>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</si>
  <si>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</si>
  <si>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</si>
  <si>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</si>
  <si>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</si>
  <si>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</si>
  <si>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</si>
  <si>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</si>
  <si>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</si>
  <si>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</si>
  <si>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</si>
  <si>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</si>
  <si>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</si>
  <si>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</si>
  <si>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</si>
  <si>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</si>
  <si>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</si>
  <si>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</si>
  <si>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</si>
  <si>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</si>
  <si>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</si>
  <si>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</si>
  <si>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</si>
  <si>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</si>
  <si>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</si>
  <si>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</si>
  <si>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</si>
  <si>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</si>
  <si>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</si>
  <si>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</si>
  <si>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</si>
  <si>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</si>
  <si>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</si>
  <si>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</si>
  <si>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</si>
  <si>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</si>
  <si>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</si>
  <si>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</si>
  <si>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</si>
  <si>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</si>
  <si>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</si>
  <si>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</si>
  <si>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</si>
  <si>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</si>
  <si>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</si>
  <si>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</si>
  <si>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</si>
  <si>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</si>
  <si>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</si>
  <si>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</si>
  <si>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</si>
  <si>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</si>
  <si>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</si>
  <si>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</si>
  <si>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</si>
  <si>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</si>
  <si>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</si>
  <si>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</si>
  <si>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</si>
  <si>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</si>
  <si>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</si>
  <si>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</si>
  <si>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</si>
  <si>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</si>
  <si>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</si>
  <si>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</si>
  <si>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</si>
  <si>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</si>
  <si>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</si>
  <si>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</si>
  <si>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</si>
  <si>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</si>
  <si>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</si>
  <si>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</si>
  <si>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</si>
  <si>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</si>
  <si>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</si>
  <si>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</si>
  <si>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</si>
  <si>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</si>
  <si>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</si>
  <si>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</si>
  <si>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</si>
  <si>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</si>
  <si>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</si>
  <si>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</si>
  <si>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</si>
  <si>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</si>
  <si>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</si>
  <si>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</si>
  <si>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</si>
  <si>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</si>
  <si>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</si>
  <si>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</si>
  <si>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</si>
  <si>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</si>
  <si>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</si>
  <si>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</si>
  <si>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</si>
  <si>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</si>
  <si>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</si>
  <si>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</si>
  <si>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</si>
  <si>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</si>
  <si>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</si>
  <si>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</si>
  <si>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</si>
  <si>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</si>
  <si>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</si>
  <si>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</si>
  <si>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</si>
  <si>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</si>
  <si>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</si>
  <si>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</si>
  <si>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</si>
  <si>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</si>
  <si>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</si>
  <si>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</si>
  <si>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</si>
  <si>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</si>
  <si>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</si>
  <si>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</si>
  <si>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</si>
  <si>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</si>
  <si>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</si>
  <si>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</si>
  <si>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</si>
  <si>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</si>
  <si>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</si>
  <si>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</si>
  <si>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</si>
  <si>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</si>
  <si>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</si>
  <si>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</si>
  <si>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</si>
  <si>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</si>
  <si>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</si>
  <si>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</si>
  <si>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</si>
  <si>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</si>
  <si>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</si>
  <si>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</si>
  <si>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</si>
  <si>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</si>
  <si>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</si>
  <si>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</si>
  <si>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</si>
  <si>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</si>
  <si>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</si>
  <si>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</si>
  <si>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</si>
  <si>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</si>
  <si>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</si>
  <si>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</si>
  <si>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</si>
  <si>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</si>
  <si>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</si>
  <si>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</si>
  <si>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</si>
  <si>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</si>
  <si>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</si>
  <si>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</si>
  <si>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</si>
  <si>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</si>
  <si>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</si>
  <si>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</si>
  <si>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</si>
  <si>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</si>
  <si>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</si>
  <si>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</si>
  <si>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</si>
  <si>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</si>
  <si>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</si>
  <si>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</si>
  <si>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</si>
  <si>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</si>
  <si>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</si>
  <si>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</si>
  <si>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</si>
  <si>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</si>
  <si>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</si>
  <si>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</si>
  <si>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</si>
  <si>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</si>
  <si>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</si>
  <si>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</si>
  <si>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</si>
  <si>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</si>
  <si>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</si>
  <si>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</si>
  <si>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</si>
  <si>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</si>
  <si>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</si>
  <si>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</si>
  <si>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</si>
  <si>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</si>
  <si>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</si>
  <si>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</si>
  <si>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</si>
  <si>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</si>
  <si>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</si>
  <si>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</si>
  <si>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</si>
  <si>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</si>
  <si>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</si>
  <si>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</si>
  <si>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</si>
  <si>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</si>
  <si>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</si>
  <si>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</si>
  <si>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</si>
  <si>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</si>
  <si>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</si>
  <si>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</si>
  <si>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</si>
  <si>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</si>
  <si>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</si>
  <si>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</si>
  <si>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</si>
  <si>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</si>
  <si>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</si>
  <si>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</si>
  <si>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</si>
  <si>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</si>
  <si>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</si>
  <si>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</si>
  <si>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</si>
  <si>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</si>
  <si>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</si>
  <si>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</si>
  <si>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</si>
  <si>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</si>
  <si>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Christine M. Williams</t>
  </si>
  <si>
    <t>Chief of Fiscal Services</t>
  </si>
  <si>
    <t>christine.williams@santacruzcounty.us</t>
  </si>
  <si>
    <t>831-454-7341</t>
  </si>
  <si>
    <t>Scotts Valley</t>
  </si>
  <si>
    <t>1800 Green Hills Rd. Suite 240</t>
  </si>
  <si>
    <t>Community Gate</t>
  </si>
  <si>
    <t>Probation Gate</t>
  </si>
  <si>
    <t>Child Welfare Services Gate</t>
  </si>
  <si>
    <t>Education Gate</t>
  </si>
  <si>
    <t>Special Focus - Family Partners Services</t>
  </si>
  <si>
    <t>Enhanced Crisis Response</t>
  </si>
  <si>
    <t>Consumer, Peer, and Family Services</t>
  </si>
  <si>
    <t>Community Support Services</t>
  </si>
  <si>
    <t>Children and Adolescents (0-17)</t>
  </si>
  <si>
    <t>Culture Specific Parent Education &amp; Support</t>
  </si>
  <si>
    <t>Transition Age Youth and Adults</t>
  </si>
  <si>
    <t>Older Adult Services (&gt;59)</t>
  </si>
  <si>
    <t>Integrated Health and Housing Supports</t>
  </si>
  <si>
    <t>Avenues:  Work First for Individuals with Co-Occuring Disorders</t>
  </si>
  <si>
    <t>Unclaimed 16-17 CFTN Expenses-approved in reversion appeal.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</si>
</sst>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7" fillId="0" borderId="0" applyFont="0" applyFill="0" applyBorder="0" applyAlignment="0" applyProtection="0"/>
    <xf numFmtId="0" fontId="19" fillId="0" borderId="0"/>
    <xf numFmtId="0" fontId="21" fillId="0" borderId="0"/>
    <xf numFmtId="0" fontId="22" fillId="0" borderId="0" applyNumberFormat="0" applyFill="0" applyBorder="0" applyAlignment="0" applyProtection="0"/>
    <xf numFmtId="0" fontId="20" fillId="0" borderId="0"/>
    <xf numFmtId="0" fontId="17" fillId="0" borderId="0"/>
    <xf numFmtId="44" fontId="17" fillId="0" borderId="0" applyFont="0" applyFill="0" applyBorder="0" applyAlignment="0" applyProtection="0"/>
  </cellStyleXfs>
  <cellXfs count="472">
    <xf numFmtId="0" fontId="0" fillId="0" borderId="0" xfId="0"/>
    <xf numFmtId="0" fontId="18" fillId="0" borderId="0" xfId="0" applyFont="1" applyBorder="1" applyAlignment="1" applyProtection="1">
      <alignment vertical="center"/>
    </xf>
    <xf numFmtId="0" fontId="26" fillId="0" borderId="0" xfId="0" applyFont="1" applyFill="1" applyProtection="1"/>
    <xf numFmtId="0" fontId="18" fillId="0" borderId="0" xfId="0" applyFont="1" applyFill="1" applyBorder="1" applyAlignment="1" applyProtection="1">
      <alignment horizontal="left"/>
    </xf>
    <xf numFmtId="0" fontId="18" fillId="0" borderId="0" xfId="0" applyFont="1" applyFill="1" applyBorder="1" applyAlignment="1" applyProtection="1">
      <alignment horizontal="left" wrapText="1"/>
    </xf>
    <xf numFmtId="0" fontId="18" fillId="0" borderId="0" xfId="0" applyFont="1" applyFill="1" applyBorder="1" applyAlignment="1" applyProtection="1"/>
    <xf numFmtId="0" fontId="18" fillId="0" borderId="0" xfId="0" applyFont="1" applyFill="1" applyBorder="1" applyAlignment="1" applyProtection="1">
      <alignment horizontal="center"/>
    </xf>
    <xf numFmtId="164" fontId="18" fillId="2" borderId="4" xfId="0" applyNumberFormat="1" applyFont="1" applyFill="1" applyBorder="1" applyProtection="1"/>
    <xf numFmtId="164" fontId="25" fillId="2" borderId="4" xfId="0" applyNumberFormat="1" applyFont="1" applyFill="1" applyBorder="1" applyProtection="1"/>
    <xf numFmtId="0" fontId="28" fillId="2" borderId="4" xfId="0" applyFont="1" applyFill="1" applyBorder="1" applyAlignment="1" applyProtection="1">
      <alignment horizontal="center"/>
    </xf>
    <xf numFmtId="10" fontId="18" fillId="2" borderId="21" xfId="1" applyNumberFormat="1" applyFont="1" applyFill="1" applyBorder="1" applyAlignment="1" applyProtection="1">
      <alignment horizontal="center"/>
    </xf>
    <xf numFmtId="0" fontId="18" fillId="0" borderId="0" xfId="0" applyFont="1" applyFill="1" applyBorder="1" applyAlignment="1" applyProtection="1">
      <alignment wrapText="1"/>
    </xf>
    <xf numFmtId="0" fontId="18" fillId="0" borderId="0" xfId="0" applyFont="1" applyFill="1" applyBorder="1" applyAlignment="1" applyProtection="1">
      <alignment horizontal="center"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center" vertical="top" wrapText="1"/>
    </xf>
    <xf numFmtId="0" fontId="25" fillId="0" borderId="0" xfId="0" applyFont="1" applyFill="1" applyBorder="1" applyProtection="1"/>
    <xf numFmtId="0" fontId="28" fillId="0" borderId="0" xfId="0" applyFont="1" applyFill="1" applyBorder="1" applyAlignment="1" applyProtection="1">
      <alignment horizontal="left"/>
    </xf>
    <xf numFmtId="0" fontId="18" fillId="0" borderId="4" xfId="0" applyFont="1" applyFill="1" applyBorder="1" applyAlignment="1" applyProtection="1">
      <alignment horizontal="center" vertical="center" wrapText="1"/>
    </xf>
    <xf numFmtId="164" fontId="28" fillId="2" borderId="4" xfId="0" applyNumberFormat="1" applyFont="1" applyFill="1" applyBorder="1" applyAlignment="1" applyProtection="1"/>
    <xf numFmtId="164" fontId="28" fillId="2" borderId="4" xfId="0" applyNumberFormat="1" applyFont="1" applyFill="1" applyBorder="1" applyAlignment="1" applyProtection="1">
      <alignment horizontal="right" wrapText="1"/>
    </xf>
    <xf numFmtId="164" fontId="28" fillId="2" borderId="4" xfId="0" applyNumberFormat="1" applyFont="1" applyFill="1" applyBorder="1" applyAlignment="1" applyProtection="1">
      <alignment horizontal="right"/>
    </xf>
    <xf numFmtId="0" fontId="18" fillId="0" borderId="4" xfId="0" applyFont="1" applyFill="1" applyBorder="1" applyAlignment="1" applyProtection="1">
      <alignment horizontal="center" vertical="center"/>
    </xf>
    <xf numFmtId="0" fontId="25" fillId="2" borderId="4" xfId="0" applyNumberFormat="1" applyFont="1" applyFill="1" applyBorder="1" applyAlignment="1" applyProtection="1">
      <alignment horizontal="center"/>
    </xf>
    <xf numFmtId="14" fontId="25" fillId="2" borderId="4" xfId="0" applyNumberFormat="1" applyFont="1" applyFill="1" applyBorder="1" applyProtection="1"/>
    <xf numFmtId="0" fontId="28" fillId="0" borderId="4" xfId="0" applyFont="1" applyFill="1" applyBorder="1" applyAlignment="1" applyProtection="1">
      <alignment horizontal="center"/>
    </xf>
    <xf numFmtId="0" fontId="28" fillId="0" borderId="4" xfId="0" applyFont="1" applyFill="1" applyBorder="1" applyAlignment="1" applyProtection="1">
      <alignment horizontal="center" wrapText="1"/>
    </xf>
    <xf numFmtId="0" fontId="25" fillId="0" borderId="0" xfId="0" applyFont="1" applyBorder="1" applyAlignment="1" applyProtection="1"/>
    <xf numFmtId="0" fontId="18" fillId="0" borderId="22" xfId="0" applyFont="1" applyFill="1" applyBorder="1" applyAlignment="1" applyProtection="1">
      <alignment horizontal="center" vertical="center" wrapText="1"/>
    </xf>
    <xf numFmtId="164" fontId="28" fillId="2" borderId="3" xfId="0" applyNumberFormat="1" applyFont="1" applyFill="1" applyBorder="1" applyAlignment="1" applyProtection="1">
      <alignment horizontal="right" wrapText="1"/>
    </xf>
    <xf numFmtId="164" fontId="28" fillId="0" borderId="19" xfId="0" applyNumberFormat="1" applyFont="1" applyFill="1" applyBorder="1" applyAlignment="1" applyProtection="1">
      <alignment horizontal="right" wrapText="1"/>
      <protection locked="0"/>
    </xf>
    <xf numFmtId="0" fontId="25" fillId="0" borderId="22" xfId="0" applyFont="1" applyFill="1" applyBorder="1" applyAlignment="1" applyProtection="1">
      <alignment horizontal="center" vertical="center" wrapText="1"/>
    </xf>
    <xf numFmtId="9" fontId="18" fillId="0" borderId="22" xfId="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14" fontId="25" fillId="2" borderId="22" xfId="0" applyNumberFormat="1" applyFont="1" applyFill="1" applyBorder="1" applyProtection="1"/>
    <xf numFmtId="164" fontId="25" fillId="2" borderId="22" xfId="0" applyNumberFormat="1" applyFont="1" applyFill="1" applyBorder="1" applyProtection="1"/>
    <xf numFmtId="164" fontId="25" fillId="2" borderId="2" xfId="0" applyNumberFormat="1" applyFont="1" applyFill="1" applyBorder="1" applyProtection="1"/>
    <xf numFmtId="164" fontId="25" fillId="2" borderId="3" xfId="0" applyNumberFormat="1" applyFont="1" applyFill="1" applyBorder="1" applyProtection="1"/>
    <xf numFmtId="0" fontId="26" fillId="0" borderId="0" xfId="0" applyFont="1"/>
    <xf numFmtId="14" fontId="28" fillId="2" borderId="4" xfId="0" applyNumberFormat="1" applyFont="1" applyFill="1" applyBorder="1" applyAlignment="1" applyProtection="1">
      <alignment horizontal="center"/>
    </xf>
    <xf numFmtId="0" fontId="28" fillId="2" borderId="4" xfId="0" applyFont="1" applyFill="1" applyBorder="1" applyAlignment="1" applyProtection="1">
      <alignment horizontal="left"/>
    </xf>
    <xf numFmtId="0" fontId="18" fillId="0" borderId="0" xfId="0" applyFont="1" applyFill="1" applyBorder="1" applyAlignment="1" applyProtection="1">
      <alignment vertical="center"/>
    </xf>
    <xf numFmtId="0" fontId="18" fillId="0" borderId="25" xfId="0" applyFont="1" applyFill="1" applyBorder="1" applyAlignment="1" applyProtection="1">
      <alignment horizontal="center"/>
    </xf>
    <xf numFmtId="0" fontId="18" fillId="0" borderId="25" xfId="0" applyFont="1" applyFill="1" applyBorder="1" applyAlignment="1" applyProtection="1">
      <alignment horizontal="center" wrapText="1"/>
    </xf>
    <xf numFmtId="164" fontId="18" fillId="2" borderId="16" xfId="0" applyNumberFormat="1" applyFont="1" applyFill="1" applyBorder="1" applyProtection="1"/>
    <xf numFmtId="0" fontId="18" fillId="0" borderId="20" xfId="0" applyFont="1" applyFill="1" applyBorder="1" applyAlignment="1" applyProtection="1">
      <alignment horizontal="center" vertical="center" wrapText="1"/>
    </xf>
    <xf numFmtId="164" fontId="28" fillId="0" borderId="24" xfId="0" applyNumberFormat="1" applyFont="1" applyFill="1" applyBorder="1" applyAlignment="1" applyProtection="1">
      <alignment horizontal="right" wrapText="1"/>
      <protection locked="0"/>
    </xf>
    <xf numFmtId="164" fontId="28" fillId="2" borderId="18" xfId="0" applyNumberFormat="1" applyFont="1" applyFill="1" applyBorder="1" applyAlignment="1" applyProtection="1">
      <alignment horizontal="right" wrapText="1"/>
    </xf>
    <xf numFmtId="164" fontId="28" fillId="2" borderId="16" xfId="0" applyNumberFormat="1" applyFont="1" applyFill="1" applyBorder="1" applyAlignment="1" applyProtection="1">
      <alignment horizontal="right" wrapText="1"/>
    </xf>
    <xf numFmtId="164" fontId="28" fillId="2" borderId="16" xfId="0" applyNumberFormat="1" applyFont="1" applyFill="1" applyBorder="1" applyAlignment="1" applyProtection="1"/>
    <xf numFmtId="9" fontId="18" fillId="0" borderId="20" xfId="1" applyFont="1" applyFill="1" applyBorder="1" applyAlignment="1" applyProtection="1">
      <alignment horizontal="center" vertical="center" wrapText="1"/>
    </xf>
    <xf numFmtId="164" fontId="25" fillId="2" borderId="17" xfId="0" applyNumberFormat="1" applyFont="1" applyFill="1" applyBorder="1" applyProtection="1"/>
    <xf numFmtId="164" fontId="25" fillId="2" borderId="18" xfId="0" applyNumberFormat="1" applyFont="1" applyFill="1" applyBorder="1" applyProtection="1"/>
    <xf numFmtId="0" fontId="25" fillId="0" borderId="0" xfId="0" applyFont="1"/>
    <xf numFmtId="0" fontId="23" fillId="0" borderId="0" xfId="0" applyFont="1" applyFill="1" applyBorder="1" applyAlignment="1" applyProtection="1">
      <alignment vertical="center"/>
    </xf>
    <xf numFmtId="0" fontId="24" fillId="0" borderId="0" xfId="0" applyFont="1" applyFill="1" applyProtection="1"/>
    <xf numFmtId="0" fontId="18" fillId="0" borderId="25" xfId="0" applyFont="1" applyFill="1" applyBorder="1" applyAlignment="1" applyProtection="1">
      <alignment horizontal="left"/>
    </xf>
    <xf numFmtId="9" fontId="18" fillId="0" borderId="4" xfId="1" applyFont="1" applyFill="1" applyBorder="1" applyAlignment="1" applyProtection="1">
      <alignment horizontal="center" vertical="center" wrapText="1"/>
    </xf>
    <xf numFmtId="164" fontId="18" fillId="0" borderId="0" xfId="0" applyNumberFormat="1" applyFont="1" applyFill="1" applyBorder="1" applyProtection="1"/>
    <xf numFmtId="0" fontId="25" fillId="0" borderId="25" xfId="0" applyFont="1" applyBorder="1" applyProtection="1"/>
    <xf numFmtId="0" fontId="25" fillId="0" borderId="0" xfId="0" applyFont="1" applyBorder="1" applyProtection="1"/>
    <xf numFmtId="9" fontId="18" fillId="0" borderId="0" xfId="1" applyFont="1" applyFill="1" applyBorder="1" applyProtection="1"/>
    <xf numFmtId="9" fontId="18" fillId="0" borderId="25" xfId="1" applyFont="1" applyFill="1" applyBorder="1" applyProtection="1"/>
    <xf numFmtId="0" fontId="18" fillId="0" borderId="21" xfId="1" applyNumberFormat="1" applyFont="1" applyFill="1" applyBorder="1" applyAlignment="1" applyProtection="1">
      <alignment horizontal="center" vertical="center" wrapText="1"/>
    </xf>
    <xf numFmtId="0" fontId="18" fillId="0" borderId="4" xfId="1" applyNumberFormat="1" applyFont="1" applyFill="1" applyBorder="1" applyAlignment="1" applyProtection="1">
      <alignment horizontal="center" vertical="center" wrapText="1"/>
    </xf>
    <xf numFmtId="0" fontId="18" fillId="0" borderId="22" xfId="1" applyNumberFormat="1" applyFont="1" applyFill="1" applyBorder="1" applyAlignment="1" applyProtection="1">
      <alignment horizontal="center" vertical="center" wrapText="1"/>
    </xf>
    <xf numFmtId="0" fontId="18" fillId="0" borderId="20" xfId="1" applyNumberFormat="1" applyFont="1" applyFill="1" applyBorder="1" applyAlignment="1" applyProtection="1">
      <alignment horizontal="center" vertical="center" wrapText="1"/>
    </xf>
    <xf numFmtId="0" fontId="27" fillId="0" borderId="0" xfId="4" applyFont="1" applyBorder="1" applyAlignment="1" applyProtection="1"/>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28" fillId="0" borderId="25" xfId="0" applyFont="1" applyFill="1" applyBorder="1" applyAlignment="1" applyProtection="1">
      <alignment horizontal="left"/>
    </xf>
    <xf numFmtId="164" fontId="18" fillId="0" borderId="0" xfId="0" applyNumberFormat="1" applyFont="1" applyFill="1" applyBorder="1" applyAlignment="1" applyProtection="1"/>
    <xf numFmtId="164" fontId="18" fillId="0" borderId="25" xfId="0" applyNumberFormat="1" applyFont="1" applyFill="1" applyBorder="1" applyAlignment="1" applyProtection="1"/>
    <xf numFmtId="164" fontId="28" fillId="0" borderId="4" xfId="0" applyNumberFormat="1" applyFont="1" applyFill="1" applyBorder="1" applyAlignment="1" applyProtection="1">
      <alignment horizontal="center"/>
    </xf>
    <xf numFmtId="0" fontId="18" fillId="0" borderId="25" xfId="0" applyFont="1" applyFill="1" applyBorder="1" applyAlignment="1" applyProtection="1">
      <alignment horizontal="left" wrapText="1"/>
    </xf>
    <xf numFmtId="164" fontId="18" fillId="0" borderId="25" xfId="0" applyNumberFormat="1" applyFont="1" applyFill="1" applyBorder="1" applyAlignment="1" applyProtection="1">
      <alignment horizontal="center"/>
    </xf>
    <xf numFmtId="164" fontId="18" fillId="0" borderId="0" xfId="0" applyNumberFormat="1" applyFont="1" applyFill="1" applyBorder="1" applyAlignment="1" applyProtection="1">
      <alignment horizontal="center"/>
    </xf>
    <xf numFmtId="0" fontId="25" fillId="0" borderId="4"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4" xfId="0" applyFont="1" applyBorder="1" applyAlignment="1" applyProtection="1">
      <alignment horizontal="center" vertical="center" wrapText="1"/>
    </xf>
    <xf numFmtId="10" fontId="18" fillId="0" borderId="19" xfId="0" applyNumberFormat="1" applyFont="1" applyFill="1" applyBorder="1" applyAlignment="1" applyProtection="1">
      <alignment horizontal="center"/>
      <protection locked="0"/>
    </xf>
    <xf numFmtId="14" fontId="28" fillId="0" borderId="0" xfId="0" applyNumberFormat="1" applyFont="1" applyFill="1" applyBorder="1" applyAlignment="1" applyProtection="1">
      <alignment horizontal="left"/>
    </xf>
    <xf numFmtId="14" fontId="28" fillId="0" borderId="25" xfId="0" applyNumberFormat="1" applyFont="1" applyFill="1" applyBorder="1" applyAlignment="1" applyProtection="1">
      <alignment horizontal="left"/>
    </xf>
    <xf numFmtId="0" fontId="18" fillId="0" borderId="25" xfId="0" applyFont="1" applyFill="1" applyBorder="1" applyAlignment="1" applyProtection="1"/>
    <xf numFmtId="0" fontId="18" fillId="0" borderId="0" xfId="0" applyFont="1" applyBorder="1" applyAlignment="1" applyProtection="1">
      <alignment vertical="center" wrapText="1"/>
    </xf>
    <xf numFmtId="0" fontId="28" fillId="0" borderId="4" xfId="0" applyFont="1" applyFill="1" applyBorder="1" applyAlignment="1" applyProtection="1"/>
    <xf numFmtId="164" fontId="28" fillId="0" borderId="0" xfId="0" applyNumberFormat="1" applyFont="1" applyFill="1" applyBorder="1" applyProtection="1"/>
    <xf numFmtId="0" fontId="25" fillId="0" borderId="0" xfId="0" applyFont="1" applyBorder="1" applyAlignment="1" applyProtection="1">
      <alignment horizontal="center"/>
    </xf>
    <xf numFmtId="0" fontId="25" fillId="0" borderId="25" xfId="0" applyFont="1" applyBorder="1" applyAlignment="1" applyProtection="1">
      <alignment horizontal="center"/>
    </xf>
    <xf numFmtId="0" fontId="28" fillId="0" borderId="22" xfId="0" applyFont="1" applyFill="1" applyBorder="1" applyAlignment="1" applyProtection="1">
      <alignment horizontal="center"/>
    </xf>
    <xf numFmtId="0" fontId="18" fillId="0" borderId="0" xfId="0" applyFont="1" applyFill="1" applyBorder="1" applyAlignment="1" applyProtection="1">
      <alignment horizontal="left" vertical="center"/>
    </xf>
    <xf numFmtId="14" fontId="28" fillId="0" borderId="0" xfId="0" applyNumberFormat="1" applyFont="1" applyFill="1" applyBorder="1" applyAlignment="1" applyProtection="1">
      <alignment horizontal="center"/>
    </xf>
    <xf numFmtId="164" fontId="28" fillId="2" borderId="16" xfId="0" applyNumberFormat="1" applyFont="1" applyFill="1" applyBorder="1" applyProtection="1"/>
    <xf numFmtId="164" fontId="28" fillId="0" borderId="19" xfId="0" applyNumberFormat="1" applyFont="1" applyFill="1" applyBorder="1" applyProtection="1">
      <protection locked="0"/>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xf>
    <xf numFmtId="0" fontId="18" fillId="0" borderId="4" xfId="0" applyFont="1" applyFill="1" applyBorder="1" applyAlignment="1" applyProtection="1">
      <alignment horizontal="left"/>
    </xf>
    <xf numFmtId="0" fontId="25" fillId="0" borderId="4" xfId="0" applyFont="1" applyFill="1" applyBorder="1" applyAlignment="1" applyProtection="1">
      <alignment horizontal="center"/>
    </xf>
    <xf numFmtId="0" fontId="25" fillId="0" borderId="4" xfId="0" applyFont="1" applyBorder="1" applyAlignment="1" applyProtection="1">
      <alignment horizontal="center"/>
    </xf>
    <xf numFmtId="0" fontId="18" fillId="0" borderId="4" xfId="0" applyFont="1" applyFill="1" applyBorder="1" applyAlignment="1" applyProtection="1"/>
    <xf numFmtId="0" fontId="16" fillId="0" borderId="0" xfId="0" applyFont="1" applyProtection="1"/>
    <xf numFmtId="0" fontId="16" fillId="0" borderId="0" xfId="0" applyFont="1"/>
    <xf numFmtId="0" fontId="16" fillId="0" borderId="4" xfId="0" applyFont="1" applyBorder="1" applyAlignment="1" applyProtection="1">
      <alignment horizontal="center"/>
    </xf>
    <xf numFmtId="0" fontId="16" fillId="0" borderId="21" xfId="0" applyFont="1" applyBorder="1" applyAlignment="1" applyProtection="1">
      <alignment horizontal="left" vertical="center"/>
    </xf>
    <xf numFmtId="0" fontId="16" fillId="0" borderId="4" xfId="0" applyFont="1" applyBorder="1" applyAlignment="1" applyProtection="1">
      <alignment horizontal="left" vertical="center"/>
    </xf>
    <xf numFmtId="166" fontId="16" fillId="2" borderId="2" xfId="0" applyNumberFormat="1" applyFont="1" applyFill="1" applyBorder="1" applyAlignment="1" applyProtection="1">
      <alignment horizontal="left" vertical="center"/>
    </xf>
    <xf numFmtId="0" fontId="16" fillId="0" borderId="4" xfId="0" applyFont="1" applyBorder="1" applyAlignment="1" applyProtection="1">
      <alignment horizontal="left" vertical="center" wrapText="1"/>
    </xf>
    <xf numFmtId="0" fontId="16" fillId="2" borderId="2" xfId="0" applyFont="1" applyFill="1" applyBorder="1" applyAlignment="1" applyProtection="1">
      <alignment horizontal="left" vertical="center"/>
    </xf>
    <xf numFmtId="0" fontId="16" fillId="0" borderId="19" xfId="0" applyFont="1" applyBorder="1" applyProtection="1">
      <protection locked="0"/>
    </xf>
    <xf numFmtId="0" fontId="16" fillId="0" borderId="0" xfId="0" applyFont="1" applyBorder="1" applyProtection="1"/>
    <xf numFmtId="14" fontId="16" fillId="2" borderId="4" xfId="0" applyNumberFormat="1" applyFont="1" applyFill="1" applyBorder="1" applyAlignment="1" applyProtection="1">
      <alignment horizontal="center"/>
    </xf>
    <xf numFmtId="0" fontId="16" fillId="0" borderId="0" xfId="0" applyFont="1" applyFill="1" applyBorder="1" applyProtection="1"/>
    <xf numFmtId="14" fontId="16" fillId="0" borderId="0" xfId="0" applyNumberFormat="1" applyFont="1" applyFill="1" applyBorder="1" applyAlignment="1" applyProtection="1">
      <alignment horizontal="center"/>
    </xf>
    <xf numFmtId="0" fontId="16" fillId="0" borderId="25" xfId="0" applyFont="1" applyBorder="1" applyProtection="1"/>
    <xf numFmtId="14" fontId="16" fillId="0" borderId="25" xfId="0" applyNumberFormat="1" applyFont="1" applyFill="1" applyBorder="1" applyAlignment="1" applyProtection="1">
      <alignment horizontal="center"/>
    </xf>
    <xf numFmtId="0" fontId="16" fillId="0" borderId="25" xfId="0" applyFont="1" applyFill="1" applyBorder="1" applyProtection="1"/>
    <xf numFmtId="0" fontId="16" fillId="0" borderId="22" xfId="0" applyFont="1" applyBorder="1" applyAlignment="1" applyProtection="1">
      <alignment horizontal="center"/>
    </xf>
    <xf numFmtId="164" fontId="16" fillId="0" borderId="19" xfId="0" applyNumberFormat="1" applyFont="1" applyFill="1" applyBorder="1" applyProtection="1">
      <protection locked="0"/>
    </xf>
    <xf numFmtId="164" fontId="16" fillId="0" borderId="19" xfId="0" applyNumberFormat="1" applyFont="1" applyBorder="1" applyProtection="1">
      <protection locked="0"/>
    </xf>
    <xf numFmtId="164" fontId="16" fillId="2" borderId="16" xfId="0" applyNumberFormat="1" applyFont="1" applyFill="1" applyBorder="1" applyProtection="1"/>
    <xf numFmtId="164" fontId="16" fillId="2" borderId="4" xfId="0" applyNumberFormat="1" applyFont="1" applyFill="1" applyBorder="1" applyProtection="1"/>
    <xf numFmtId="164" fontId="16" fillId="0" borderId="24" xfId="0" applyNumberFormat="1" applyFont="1" applyFill="1" applyBorder="1" applyProtection="1">
      <protection locked="0"/>
    </xf>
    <xf numFmtId="164" fontId="16" fillId="2" borderId="18" xfId="0" applyNumberFormat="1" applyFont="1" applyFill="1" applyBorder="1" applyProtection="1"/>
    <xf numFmtId="164" fontId="16" fillId="2" borderId="3" xfId="0" applyNumberFormat="1" applyFont="1" applyFill="1" applyBorder="1" applyProtection="1"/>
    <xf numFmtId="0" fontId="16" fillId="0" borderId="4" xfId="0" applyFont="1" applyFill="1" applyBorder="1" applyAlignment="1" applyProtection="1">
      <alignment horizontal="center"/>
    </xf>
    <xf numFmtId="0" fontId="16" fillId="0" borderId="16" xfId="0" applyFont="1" applyBorder="1" applyAlignment="1" applyProtection="1">
      <alignment horizontal="center"/>
    </xf>
    <xf numFmtId="0" fontId="16" fillId="0" borderId="19" xfId="0" applyFont="1" applyFill="1" applyBorder="1" applyProtection="1">
      <protection locked="0"/>
    </xf>
    <xf numFmtId="164" fontId="16" fillId="0" borderId="24" xfId="0" applyNumberFormat="1" applyFont="1" applyBorder="1" applyProtection="1">
      <protection locked="0"/>
    </xf>
    <xf numFmtId="0" fontId="30" fillId="0" borderId="0" xfId="0" applyFont="1" applyFill="1" applyBorder="1" applyAlignment="1" applyProtection="1">
      <alignment horizontal="left"/>
    </xf>
    <xf numFmtId="0" fontId="31" fillId="0" borderId="0" xfId="0" applyFont="1" applyBorder="1" applyProtection="1"/>
    <xf numFmtId="164" fontId="16" fillId="0" borderId="23" xfId="0" applyNumberFormat="1" applyFont="1" applyFill="1" applyBorder="1" applyProtection="1">
      <protection locked="0"/>
    </xf>
    <xf numFmtId="0" fontId="16" fillId="0" borderId="4" xfId="0" applyFont="1" applyBorder="1" applyAlignment="1" applyProtection="1">
      <alignment horizontal="center" vertical="center"/>
    </xf>
    <xf numFmtId="0" fontId="16" fillId="0" borderId="0" xfId="0" applyFont="1" applyBorder="1" applyAlignment="1" applyProtection="1">
      <alignment vertical="center"/>
    </xf>
    <xf numFmtId="0" fontId="16" fillId="2" borderId="21" xfId="0" applyFont="1" applyFill="1" applyBorder="1" applyAlignment="1" applyProtection="1">
      <alignment horizontal="center"/>
    </xf>
    <xf numFmtId="0" fontId="16" fillId="0" borderId="19" xfId="0" applyFont="1" applyFill="1" applyBorder="1" applyAlignment="1" applyProtection="1">
      <alignment horizontal="center"/>
      <protection locked="0"/>
    </xf>
    <xf numFmtId="9" fontId="16" fillId="0" borderId="19" xfId="1" applyFont="1" applyFill="1" applyBorder="1" applyProtection="1">
      <protection locked="0"/>
    </xf>
    <xf numFmtId="0" fontId="16" fillId="0" borderId="0" xfId="0" applyFont="1" applyBorder="1" applyAlignment="1" applyProtection="1">
      <alignment horizontal="left"/>
    </xf>
    <xf numFmtId="0" fontId="16" fillId="0" borderId="4" xfId="0" applyFont="1" applyFill="1" applyBorder="1" applyAlignment="1" applyProtection="1">
      <alignment horizontal="center" vertical="center"/>
    </xf>
    <xf numFmtId="0" fontId="16" fillId="2" borderId="21" xfId="0" applyNumberFormat="1" applyFont="1" applyFill="1" applyBorder="1" applyAlignment="1" applyProtection="1">
      <alignment horizontal="center"/>
    </xf>
    <xf numFmtId="14" fontId="16" fillId="0" borderId="19" xfId="0" applyNumberFormat="1" applyFont="1" applyFill="1" applyBorder="1" applyProtection="1">
      <protection locked="0"/>
    </xf>
    <xf numFmtId="0" fontId="16" fillId="2" borderId="4" xfId="0" applyNumberFormat="1" applyFont="1" applyFill="1" applyBorder="1" applyAlignment="1" applyProtection="1">
      <alignment horizontal="center"/>
    </xf>
    <xf numFmtId="14" fontId="16" fillId="2" borderId="3" xfId="0" applyNumberFormat="1" applyFont="1" applyFill="1" applyBorder="1" applyProtection="1"/>
    <xf numFmtId="14" fontId="16" fillId="2" borderId="4" xfId="0" applyNumberFormat="1" applyFont="1" applyFill="1" applyBorder="1" applyProtection="1"/>
    <xf numFmtId="164" fontId="16" fillId="4" borderId="19" xfId="0" applyNumberFormat="1" applyFont="1" applyFill="1" applyBorder="1" applyProtection="1">
      <protection locked="0"/>
    </xf>
    <xf numFmtId="0" fontId="16" fillId="0" borderId="0" xfId="0" applyNumberFormat="1" applyFont="1" applyBorder="1" applyProtection="1"/>
    <xf numFmtId="0" fontId="16" fillId="0" borderId="4" xfId="0" applyNumberFormat="1" applyFont="1" applyBorder="1" applyAlignment="1" applyProtection="1">
      <alignment horizontal="center"/>
    </xf>
    <xf numFmtId="0" fontId="16" fillId="0" borderId="4" xfId="0" applyFont="1" applyFill="1" applyBorder="1" applyProtection="1"/>
    <xf numFmtId="0" fontId="16" fillId="0" borderId="4" xfId="0" applyFont="1" applyBorder="1" applyProtection="1"/>
    <xf numFmtId="14" fontId="16" fillId="0" borderId="0" xfId="0" applyNumberFormat="1" applyFont="1" applyBorder="1" applyAlignment="1" applyProtection="1">
      <alignment horizontal="center"/>
    </xf>
    <xf numFmtId="14" fontId="16" fillId="0" borderId="25" xfId="0" applyNumberFormat="1" applyFont="1" applyBorder="1" applyAlignment="1" applyProtection="1">
      <alignment horizontal="center"/>
    </xf>
    <xf numFmtId="165" fontId="16" fillId="0" borderId="19" xfId="0" applyNumberFormat="1" applyFont="1" applyFill="1" applyBorder="1" applyAlignment="1" applyProtection="1">
      <alignment horizontal="center"/>
      <protection locked="0"/>
    </xf>
    <xf numFmtId="164" fontId="16" fillId="0" borderId="19" xfId="0" applyNumberFormat="1" applyFont="1" applyFill="1" applyBorder="1" applyAlignment="1" applyProtection="1">
      <alignment horizontal="center"/>
      <protection locked="0"/>
    </xf>
    <xf numFmtId="0" fontId="16" fillId="0" borderId="19" xfId="0" applyFont="1" applyBorder="1" applyAlignment="1" applyProtection="1">
      <alignment wrapText="1"/>
      <protection locked="0"/>
    </xf>
    <xf numFmtId="164" fontId="16" fillId="0" borderId="19" xfId="0" applyNumberFormat="1" applyFont="1" applyBorder="1" applyAlignment="1" applyProtection="1">
      <alignment horizontal="center"/>
      <protection locked="0"/>
    </xf>
    <xf numFmtId="165" fontId="16" fillId="0" borderId="0" xfId="0" applyNumberFormat="1" applyFont="1" applyFill="1" applyBorder="1" applyProtection="1"/>
    <xf numFmtId="164" fontId="16" fillId="0" borderId="0" xfId="0" applyNumberFormat="1" applyFont="1" applyBorder="1" applyProtection="1"/>
    <xf numFmtId="165" fontId="16" fillId="0" borderId="25" xfId="0" applyNumberFormat="1" applyFont="1" applyFill="1" applyBorder="1" applyProtection="1"/>
    <xf numFmtId="164" fontId="16" fillId="0" borderId="25" xfId="0" applyNumberFormat="1" applyFont="1" applyBorder="1" applyProtection="1"/>
    <xf numFmtId="165" fontId="16" fillId="0" borderId="21" xfId="0" applyNumberFormat="1" applyFont="1" applyFill="1" applyBorder="1" applyAlignment="1" applyProtection="1">
      <alignment horizontal="center"/>
    </xf>
    <xf numFmtId="165" fontId="16" fillId="0" borderId="22" xfId="0" applyNumberFormat="1" applyFont="1" applyFill="1" applyBorder="1" applyAlignment="1" applyProtection="1">
      <alignment horizontal="center"/>
    </xf>
    <xf numFmtId="0" fontId="16" fillId="0" borderId="0" xfId="0" applyFont="1" applyBorder="1" applyAlignment="1" applyProtection="1">
      <alignment horizontal="center" vertical="center"/>
    </xf>
    <xf numFmtId="0" fontId="25" fillId="5" borderId="15" xfId="0" applyFont="1" applyFill="1" applyBorder="1"/>
    <xf numFmtId="0" fontId="25" fillId="5" borderId="15" xfId="0" applyFont="1" applyFill="1" applyBorder="1" applyAlignment="1">
      <alignment wrapText="1"/>
    </xf>
    <xf numFmtId="0" fontId="25" fillId="5" borderId="12" xfId="0" applyFont="1" applyFill="1" applyBorder="1"/>
    <xf numFmtId="0" fontId="16" fillId="0" borderId="1" xfId="0" applyFont="1" applyBorder="1"/>
    <xf numFmtId="165" fontId="16" fillId="0" borderId="0" xfId="0" applyNumberFormat="1" applyFont="1" applyBorder="1"/>
    <xf numFmtId="0" fontId="16" fillId="0" borderId="0" xfId="0" applyFont="1" applyBorder="1"/>
    <xf numFmtId="0" fontId="16" fillId="0" borderId="8" xfId="0" applyFont="1" applyBorder="1"/>
    <xf numFmtId="0" fontId="16" fillId="0" borderId="9" xfId="0" applyFont="1" applyBorder="1"/>
    <xf numFmtId="165" fontId="16" fillId="0" borderId="14" xfId="0" applyNumberFormat="1" applyFont="1" applyBorder="1"/>
    <xf numFmtId="0" fontId="16" fillId="0" borderId="14" xfId="0" applyFont="1" applyBorder="1"/>
    <xf numFmtId="0" fontId="16" fillId="0" borderId="10" xfId="0" applyFont="1" applyBorder="1"/>
    <xf numFmtId="0" fontId="16" fillId="0" borderId="0" xfId="3" applyFont="1"/>
    <xf numFmtId="0" fontId="27" fillId="0" borderId="0" xfId="4" applyFont="1" applyAlignment="1">
      <alignment horizontal="right"/>
    </xf>
    <xf numFmtId="0" fontId="32" fillId="0" borderId="0" xfId="5" applyFont="1"/>
    <xf numFmtId="0" fontId="33" fillId="0" borderId="0" xfId="5" applyFont="1"/>
    <xf numFmtId="0" fontId="18" fillId="0" borderId="0" xfId="5" applyFont="1"/>
    <xf numFmtId="170" fontId="18" fillId="0" borderId="0" xfId="5" applyNumberFormat="1" applyFont="1" applyAlignment="1">
      <alignment horizontal="right"/>
    </xf>
    <xf numFmtId="0" fontId="18" fillId="0" borderId="6" xfId="5" applyFont="1" applyBorder="1" applyAlignment="1">
      <alignment horizontal="left"/>
    </xf>
    <xf numFmtId="170" fontId="18" fillId="0" borderId="13" xfId="5" applyNumberFormat="1" applyFont="1" applyBorder="1" applyAlignment="1">
      <alignment horizontal="right"/>
    </xf>
    <xf numFmtId="0" fontId="16" fillId="0" borderId="7" xfId="3" applyFont="1" applyBorder="1"/>
    <xf numFmtId="0" fontId="18" fillId="0" borderId="9" xfId="5" applyFont="1" applyBorder="1" applyAlignment="1">
      <alignment horizontal="left"/>
    </xf>
    <xf numFmtId="14" fontId="34" fillId="3" borderId="14" xfId="5" applyNumberFormat="1" applyFont="1" applyFill="1" applyBorder="1" applyAlignment="1">
      <alignment horizontal="right"/>
    </xf>
    <xf numFmtId="14" fontId="34" fillId="0" borderId="14" xfId="5" applyNumberFormat="1" applyFont="1" applyFill="1" applyBorder="1" applyAlignment="1">
      <alignment horizontal="right"/>
    </xf>
    <xf numFmtId="170" fontId="18" fillId="0" borderId="14" xfId="5" applyNumberFormat="1" applyFont="1" applyBorder="1" applyAlignment="1">
      <alignment horizontal="right"/>
    </xf>
    <xf numFmtId="170" fontId="18" fillId="3" borderId="10" xfId="5" applyNumberFormat="1" applyFont="1" applyFill="1" applyBorder="1" applyAlignment="1">
      <alignment horizontal="right"/>
    </xf>
    <xf numFmtId="0" fontId="18" fillId="0" borderId="1" xfId="5" applyFont="1" applyBorder="1" applyAlignment="1">
      <alignment horizontal="left"/>
    </xf>
    <xf numFmtId="14" fontId="34" fillId="0" borderId="0" xfId="5" applyNumberFormat="1" applyFont="1" applyBorder="1" applyAlignment="1">
      <alignment horizontal="center"/>
    </xf>
    <xf numFmtId="170" fontId="18" fillId="0" borderId="0" xfId="5" applyNumberFormat="1" applyFont="1" applyBorder="1" applyAlignment="1">
      <alignment horizontal="center"/>
    </xf>
    <xf numFmtId="0" fontId="16" fillId="0" borderId="8" xfId="3" applyFont="1" applyBorder="1" applyAlignment="1">
      <alignment horizontal="center"/>
    </xf>
    <xf numFmtId="0" fontId="35" fillId="0" borderId="1" xfId="3" applyFont="1" applyBorder="1" applyAlignment="1">
      <alignment vertical="center"/>
    </xf>
    <xf numFmtId="3" fontId="36" fillId="0" borderId="0" xfId="3" applyNumberFormat="1" applyFont="1" applyBorder="1" applyAlignment="1">
      <alignment horizontal="right" vertical="center"/>
    </xf>
    <xf numFmtId="171" fontId="36" fillId="0" borderId="0" xfId="3" applyNumberFormat="1" applyFont="1" applyBorder="1" applyAlignment="1">
      <alignment horizontal="right" vertical="center"/>
    </xf>
    <xf numFmtId="171" fontId="16" fillId="0" borderId="8" xfId="3" applyNumberFormat="1" applyFont="1" applyBorder="1" applyAlignment="1">
      <alignment horizontal="center"/>
    </xf>
    <xf numFmtId="0" fontId="16" fillId="0" borderId="1" xfId="3" applyFont="1" applyBorder="1" applyAlignment="1">
      <alignment vertical="center"/>
    </xf>
    <xf numFmtId="0" fontId="16" fillId="0" borderId="0" xfId="3" applyFont="1" applyBorder="1" applyAlignment="1">
      <alignment vertical="center"/>
    </xf>
    <xf numFmtId="171" fontId="16" fillId="0" borderId="0" xfId="3" applyNumberFormat="1" applyFont="1" applyBorder="1" applyAlignment="1">
      <alignment vertical="center"/>
    </xf>
    <xf numFmtId="0" fontId="36" fillId="0" borderId="1" xfId="3" applyFont="1" applyBorder="1" applyAlignment="1">
      <alignment vertical="center"/>
    </xf>
    <xf numFmtId="0" fontId="36" fillId="0" borderId="9" xfId="3" applyFont="1" applyBorder="1" applyAlignment="1">
      <alignment vertical="center"/>
    </xf>
    <xf numFmtId="3" fontId="36" fillId="0" borderId="14" xfId="3" applyNumberFormat="1" applyFont="1" applyBorder="1" applyAlignment="1">
      <alignment horizontal="right" vertical="center"/>
    </xf>
    <xf numFmtId="171" fontId="36" fillId="0" borderId="14" xfId="3" applyNumberFormat="1" applyFont="1" applyBorder="1" applyAlignment="1">
      <alignment horizontal="right" vertical="center"/>
    </xf>
    <xf numFmtId="0" fontId="29" fillId="0" borderId="6" xfId="3" applyFont="1" applyBorder="1"/>
    <xf numFmtId="3" fontId="29" fillId="0" borderId="13" xfId="3" applyNumberFormat="1" applyFont="1" applyBorder="1"/>
    <xf numFmtId="0" fontId="29" fillId="0" borderId="13" xfId="3" applyFont="1" applyBorder="1"/>
    <xf numFmtId="171" fontId="29" fillId="0" borderId="7" xfId="3" applyNumberFormat="1" applyFont="1" applyBorder="1" applyAlignment="1">
      <alignment horizontal="center"/>
    </xf>
    <xf numFmtId="0" fontId="29" fillId="0" borderId="1" xfId="3" applyFont="1" applyBorder="1"/>
    <xf numFmtId="3" fontId="29" fillId="0" borderId="0" xfId="3" applyNumberFormat="1" applyFont="1" applyBorder="1"/>
    <xf numFmtId="0" fontId="16" fillId="0" borderId="0" xfId="3" applyFont="1" applyBorder="1"/>
    <xf numFmtId="171" fontId="29" fillId="0" borderId="8" xfId="3" applyNumberFormat="1" applyFont="1" applyBorder="1" applyAlignment="1">
      <alignment horizontal="center"/>
    </xf>
    <xf numFmtId="0" fontId="29" fillId="0" borderId="9" xfId="0" applyFont="1" applyBorder="1"/>
    <xf numFmtId="3" fontId="29" fillId="0" borderId="14" xfId="3" applyNumberFormat="1" applyFont="1" applyBorder="1"/>
    <xf numFmtId="0" fontId="16" fillId="0" borderId="14" xfId="3" applyFont="1" applyBorder="1"/>
    <xf numFmtId="171" fontId="29" fillId="0" borderId="10" xfId="3" applyNumberFormat="1" applyFont="1" applyBorder="1" applyAlignment="1">
      <alignment horizontal="center"/>
    </xf>
    <xf numFmtId="3" fontId="16" fillId="0" borderId="0" xfId="3" applyNumberFormat="1" applyFont="1" applyBorder="1"/>
    <xf numFmtId="171" fontId="16" fillId="0" borderId="0" xfId="3" applyNumberFormat="1" applyFont="1" applyBorder="1" applyAlignment="1">
      <alignment horizontal="center"/>
    </xf>
    <xf numFmtId="3" fontId="29" fillId="0" borderId="0" xfId="0" applyNumberFormat="1" applyFont="1" applyAlignment="1">
      <alignment horizontal="right" vertical="center"/>
    </xf>
    <xf numFmtId="0" fontId="25" fillId="0" borderId="0" xfId="5" applyFont="1"/>
    <xf numFmtId="0" fontId="25" fillId="0" borderId="0" xfId="3" applyFont="1"/>
    <xf numFmtId="0" fontId="18" fillId="0" borderId="0" xfId="6" applyFont="1" applyBorder="1" applyAlignment="1"/>
    <xf numFmtId="0" fontId="15" fillId="0" borderId="0" xfId="3" applyFont="1"/>
    <xf numFmtId="0" fontId="15" fillId="0" borderId="0" xfId="0" applyFont="1" applyBorder="1"/>
    <xf numFmtId="0" fontId="15" fillId="0" borderId="0" xfId="0" applyFont="1" applyBorder="1" applyProtection="1"/>
    <xf numFmtId="0" fontId="14" fillId="0" borderId="0" xfId="0" applyFont="1"/>
    <xf numFmtId="0" fontId="13" fillId="0" borderId="0" xfId="0" applyFont="1"/>
    <xf numFmtId="0" fontId="12" fillId="0" borderId="0" xfId="0" applyFont="1"/>
    <xf numFmtId="0" fontId="11" fillId="0" borderId="0" xfId="0" applyFont="1"/>
    <xf numFmtId="0" fontId="10" fillId="0" borderId="0" xfId="0" applyFont="1" applyBorder="1"/>
    <xf numFmtId="0" fontId="9" fillId="0" borderId="0" xfId="0" applyFont="1"/>
    <xf numFmtId="0" fontId="23" fillId="0" borderId="0" xfId="0" applyFont="1" applyBorder="1" applyAlignment="1" applyProtection="1">
      <alignment vertical="center"/>
    </xf>
    <xf numFmtId="0" fontId="23" fillId="0" borderId="25" xfId="0" applyFont="1" applyFill="1" applyBorder="1" applyAlignment="1" applyProtection="1">
      <alignment horizontal="left"/>
    </xf>
    <xf numFmtId="0" fontId="24" fillId="0" borderId="25" xfId="0" applyFont="1" applyBorder="1" applyProtection="1"/>
    <xf numFmtId="0" fontId="23" fillId="0" borderId="0" xfId="0" applyFont="1" applyBorder="1" applyAlignment="1" applyProtection="1">
      <alignment horizontal="left" vertical="center"/>
    </xf>
    <xf numFmtId="0" fontId="23" fillId="0" borderId="0" xfId="0" applyFont="1" applyFill="1" applyBorder="1" applyAlignment="1" applyProtection="1"/>
    <xf numFmtId="0" fontId="23" fillId="0" borderId="0" xfId="0" applyFont="1" applyFill="1" applyBorder="1" applyAlignment="1" applyProtection="1">
      <alignment vertical="top"/>
    </xf>
    <xf numFmtId="0" fontId="24" fillId="0" borderId="25" xfId="0" applyFont="1" applyFill="1" applyBorder="1" applyProtection="1"/>
    <xf numFmtId="0" fontId="24" fillId="0" borderId="25" xfId="0" applyFont="1" applyBorder="1" applyAlignment="1" applyProtection="1">
      <alignment horizontal="left"/>
    </xf>
    <xf numFmtId="0" fontId="23" fillId="0" borderId="0" xfId="0" applyFont="1" applyFill="1" applyBorder="1" applyAlignment="1" applyProtection="1">
      <alignment horizontal="left" vertical="center"/>
    </xf>
    <xf numFmtId="0" fontId="23" fillId="0" borderId="25" xfId="0" applyFont="1" applyFill="1" applyBorder="1" applyAlignment="1" applyProtection="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0" fontId="24" fillId="0" borderId="0" xfId="0" applyFont="1" applyAlignment="1">
      <alignment vertical="center"/>
    </xf>
    <xf numFmtId="14" fontId="16" fillId="0" borderId="27" xfId="0" applyNumberFormat="1" applyFont="1" applyBorder="1" applyAlignment="1" applyProtection="1">
      <alignment horizontal="left" vertical="center"/>
      <protection locked="0"/>
    </xf>
    <xf numFmtId="0" fontId="23" fillId="0" borderId="0" xfId="0" applyFont="1" applyBorder="1" applyAlignment="1" applyProtection="1">
      <alignment horizontal="left" vertical="center"/>
    </xf>
    <xf numFmtId="0" fontId="16"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6" fillId="0" borderId="21" xfId="0" applyFont="1" applyBorder="1" applyAlignment="1" applyProtection="1">
      <alignment horizontal="center"/>
    </xf>
    <xf numFmtId="0" fontId="15"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6"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8" fillId="0" borderId="0" xfId="0" applyFont="1" applyFill="1" applyProtection="1"/>
    <xf numFmtId="14" fontId="28" fillId="0" borderId="4" xfId="0" applyNumberFormat="1" applyFont="1" applyFill="1" applyBorder="1" applyAlignment="1" applyProtection="1">
      <alignment horizontal="center"/>
    </xf>
    <xf numFmtId="0" fontId="28" fillId="0" borderId="0" xfId="0" applyFont="1" applyFill="1" applyBorder="1" applyProtection="1"/>
    <xf numFmtId="164" fontId="28" fillId="0" borderId="4" xfId="0" applyNumberFormat="1" applyFont="1" applyFill="1" applyBorder="1" applyProtection="1"/>
    <xf numFmtId="0" fontId="28" fillId="0" borderId="4" xfId="0" applyFont="1" applyFill="1" applyBorder="1" applyProtection="1"/>
    <xf numFmtId="0" fontId="28" fillId="0" borderId="0" xfId="0" applyFont="1" applyFill="1" applyAlignment="1" applyProtection="1">
      <alignment vertical="center"/>
    </xf>
    <xf numFmtId="164" fontId="28" fillId="0" borderId="3" xfId="0" applyNumberFormat="1" applyFont="1" applyFill="1" applyBorder="1" applyProtection="1"/>
    <xf numFmtId="0" fontId="18" fillId="0" borderId="0" xfId="0" applyFont="1" applyFill="1" applyProtection="1"/>
    <xf numFmtId="0" fontId="18" fillId="0" borderId="4" xfId="0" applyFont="1" applyFill="1" applyBorder="1" applyProtection="1"/>
    <xf numFmtId="164" fontId="18" fillId="0" borderId="4" xfId="0" applyNumberFormat="1" applyFont="1" applyFill="1" applyBorder="1" applyProtection="1"/>
    <xf numFmtId="0" fontId="28" fillId="0" borderId="3" xfId="0" applyFont="1" applyFill="1" applyBorder="1" applyProtection="1"/>
    <xf numFmtId="0" fontId="28" fillId="0" borderId="3" xfId="0" applyFont="1" applyFill="1" applyBorder="1" applyAlignment="1" applyProtection="1">
      <alignment horizontal="center"/>
    </xf>
    <xf numFmtId="0" fontId="18" fillId="6" borderId="21" xfId="0" applyFont="1" applyFill="1" applyBorder="1" applyAlignment="1" applyProtection="1"/>
    <xf numFmtId="0" fontId="18" fillId="6" borderId="5" xfId="0" applyFont="1" applyFill="1" applyBorder="1" applyAlignment="1" applyProtection="1"/>
    <xf numFmtId="0" fontId="28" fillId="6" borderId="5" xfId="0" applyFont="1" applyFill="1" applyBorder="1" applyProtection="1"/>
    <xf numFmtId="0" fontId="28" fillId="6" borderId="16" xfId="0" applyFont="1" applyFill="1" applyBorder="1" applyProtection="1"/>
    <xf numFmtId="0" fontId="18" fillId="6" borderId="5" xfId="0" applyFont="1" applyFill="1" applyBorder="1" applyProtection="1"/>
    <xf numFmtId="0" fontId="18"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8" fillId="0" borderId="4" xfId="0" applyFont="1" applyFill="1" applyBorder="1" applyAlignment="1" applyProtection="1">
      <alignment horizontal="center"/>
    </xf>
    <xf numFmtId="9" fontId="18"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8" fillId="2" borderId="21" xfId="0" applyNumberFormat="1" applyFont="1" applyFill="1" applyBorder="1" applyProtection="1"/>
    <xf numFmtId="9" fontId="18" fillId="0" borderId="29" xfId="1"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xf>
    <xf numFmtId="0" fontId="1" fillId="2" borderId="4" xfId="0" applyFont="1" applyFill="1" applyBorder="1" applyProtection="1"/>
    <xf numFmtId="0" fontId="16" fillId="0" borderId="4" xfId="0" applyFont="1" applyBorder="1" applyAlignment="1" applyProtection="1">
      <alignment horizontal="center"/>
    </xf>
    <xf numFmtId="0" fontId="25" fillId="0" borderId="4" xfId="0" applyFont="1" applyBorder="1" applyAlignment="1" applyProtection="1"/>
    <xf numFmtId="0" fontId="25" fillId="2" borderId="4" xfId="0" applyFont="1" applyFill="1" applyBorder="1" applyAlignment="1" applyProtection="1">
      <alignment horizontal="center" vertical="center" wrapText="1"/>
    </xf>
    <xf numFmtId="0" fontId="25" fillId="0" borderId="21" xfId="0" applyFont="1" applyBorder="1" applyAlignment="1" applyProtection="1"/>
    <xf numFmtId="0" fontId="18" fillId="2" borderId="4" xfId="0" applyFont="1" applyFill="1" applyBorder="1" applyAlignment="1" applyProtection="1"/>
    <xf numFmtId="164" fontId="28" fillId="0" borderId="27" xfId="0" applyNumberFormat="1" applyFont="1" applyFill="1" applyBorder="1" applyAlignment="1" applyProtection="1">
      <alignment horizontal="right" wrapText="1"/>
      <protection locked="0"/>
    </xf>
    <xf numFmtId="0" fontId="0" fillId="0" borderId="30" xfId="0" applyBorder="1"/>
    <xf numFmtId="164" fontId="25" fillId="2" borderId="30" xfId="0" applyNumberFormat="1" applyFont="1" applyFill="1" applyBorder="1" applyProtection="1"/>
    <xf numFmtId="164" fontId="16" fillId="0" borderId="27" xfId="0" applyNumberFormat="1" applyFont="1" applyBorder="1" applyProtection="1">
      <protection locked="0"/>
    </xf>
    <xf numFmtId="164" fontId="16" fillId="0" borderId="27" xfId="0" applyNumberFormat="1" applyFont="1" applyFill="1" applyBorder="1" applyProtection="1">
      <protection locked="0"/>
    </xf>
    <xf numFmtId="0" fontId="28" fillId="0" borderId="17" xfId="0" applyFont="1" applyFill="1" applyBorder="1" applyAlignment="1" applyProtection="1">
      <alignment horizontal="left"/>
    </xf>
    <xf numFmtId="164" fontId="16" fillId="2" borderId="28" xfId="0" applyNumberFormat="1" applyFont="1" applyFill="1" applyBorder="1" applyProtection="1"/>
    <xf numFmtId="164" fontId="16" fillId="2" borderId="32" xfId="0" applyNumberFormat="1" applyFont="1" applyFill="1" applyBorder="1" applyProtection="1"/>
    <xf numFmtId="0" fontId="18"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6" fillId="0" borderId="34" xfId="0" applyFont="1" applyBorder="1" applyProtection="1"/>
    <xf numFmtId="0" fontId="18" fillId="0" borderId="4" xfId="0" applyFont="1" applyFill="1" applyBorder="1" applyAlignment="1" applyProtection="1"/>
    <xf numFmtId="0" fontId="25" fillId="0" borderId="4" xfId="0" applyFont="1" applyBorder="1" applyAlignment="1" applyProtection="1">
      <alignment horizontal="center"/>
    </xf>
    <xf numFmtId="0" fontId="0" fillId="0" borderId="0" xfId="0"/>
    <xf numFmtId="164" fontId="25" fillId="2" borderId="35" xfId="0" applyNumberFormat="1" applyFont="1" applyFill="1" applyBorder="1" applyProtection="1"/>
    <xf numFmtId="164" fontId="28" fillId="2" borderId="4" xfId="0" applyNumberFormat="1" applyFont="1" applyFill="1" applyBorder="1" applyProtection="1"/>
    <xf numFmtId="0" fontId="1" fillId="0" borderId="16" xfId="0" applyFont="1" applyBorder="1" applyAlignment="1" applyProtection="1">
      <alignment horizontal="center"/>
    </xf>
    <xf numFmtId="0" fontId="18" fillId="2" borderId="16" xfId="0" applyFont="1" applyFill="1" applyBorder="1" applyAlignment="1" applyProtection="1"/>
    <xf numFmtId="0" fontId="25" fillId="0" borderId="4" xfId="0" applyFont="1" applyFill="1" applyBorder="1" applyAlignment="1" applyProtection="1"/>
    <xf numFmtId="0" fontId="25" fillId="2" borderId="4" xfId="0" applyFont="1" applyFill="1" applyBorder="1" applyAlignment="1" applyProtection="1"/>
    <xf numFmtId="0" fontId="28" fillId="0" borderId="21" xfId="0" applyFont="1" applyFill="1" applyBorder="1" applyProtection="1"/>
    <xf numFmtId="164" fontId="28" fillId="0" borderId="18" xfId="0" applyNumberFormat="1" applyFont="1" applyFill="1" applyBorder="1" applyProtection="1"/>
    <xf numFmtId="164" fontId="28"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8" fillId="0" borderId="28" xfId="0" applyFont="1" applyFill="1" applyBorder="1" applyProtection="1"/>
    <xf numFmtId="164" fontId="18" fillId="0" borderId="3" xfId="0" applyNumberFormat="1" applyFont="1" applyFill="1" applyBorder="1" applyProtection="1"/>
    <xf numFmtId="0" fontId="18" fillId="0" borderId="4" xfId="0" applyFont="1" applyFill="1" applyBorder="1" applyAlignment="1" applyProtection="1">
      <alignment horizontal="center"/>
    </xf>
    <xf numFmtId="0" fontId="18" fillId="0" borderId="21" xfId="0" applyFont="1" applyFill="1" applyBorder="1" applyAlignment="1" applyProtection="1">
      <alignment horizontal="center"/>
    </xf>
    <xf numFmtId="0" fontId="25" fillId="0" borderId="21" xfId="0" applyFont="1" applyBorder="1" applyAlignment="1" applyProtection="1">
      <alignment horizontal="center"/>
    </xf>
    <xf numFmtId="0" fontId="25" fillId="0" borderId="4" xfId="0" applyFont="1" applyFill="1" applyBorder="1" applyAlignment="1" applyProtection="1">
      <alignment horizontal="center"/>
    </xf>
    <xf numFmtId="0" fontId="25" fillId="0" borderId="4" xfId="0" applyFont="1" applyBorder="1" applyAlignment="1" applyProtection="1">
      <alignment horizontal="center"/>
    </xf>
    <xf numFmtId="0" fontId="25" fillId="0" borderId="4" xfId="0" applyFont="1" applyBorder="1" applyAlignment="1" applyProtection="1">
      <alignment horizontal="center"/>
    </xf>
    <xf numFmtId="0" fontId="28" fillId="6" borderId="31" xfId="0" applyFont="1" applyFill="1" applyBorder="1" applyAlignment="1" applyProtection="1">
      <alignment horizontal="right"/>
    </xf>
    <xf numFmtId="0" fontId="0" fillId="0" borderId="0" xfId="0" applyProtection="1"/>
    <xf numFmtId="0" fontId="38" fillId="0" borderId="0" xfId="0" applyFont="1" applyFill="1" applyProtection="1"/>
    <xf numFmtId="164" fontId="1" fillId="0" borderId="37" xfId="0" applyNumberFormat="1" applyFont="1" applyBorder="1" applyProtection="1">
      <protection locked="0"/>
    </xf>
    <xf numFmtId="169" fontId="16" fillId="2" borderId="5" xfId="1" applyNumberFormat="1" applyFont="1" applyFill="1" applyBorder="1" applyProtection="1"/>
    <xf numFmtId="164" fontId="1" fillId="2" borderId="18" xfId="0" applyNumberFormat="1" applyFont="1" applyFill="1" applyBorder="1" applyProtection="1"/>
    <xf numFmtId="164" fontId="16"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6" fillId="4" borderId="36" xfId="0" applyNumberFormat="1" applyFont="1" applyFill="1" applyBorder="1" applyProtection="1">
      <protection locked="0"/>
    </xf>
    <xf numFmtId="9" fontId="18" fillId="0" borderId="22" xfId="1" applyFont="1" applyFill="1" applyBorder="1" applyAlignment="1" applyProtection="1">
      <alignment horizontal="center" vertical="center" wrapText="1"/>
    </xf>
    <xf numFmtId="0" fontId="18" fillId="6" borderId="5" xfId="0" applyFont="1" applyFill="1" applyBorder="1" applyAlignment="1" applyProtection="1">
      <alignment horizontal="left"/>
    </xf>
    <xf numFmtId="0" fontId="18" fillId="0" borderId="4" xfId="0" applyFont="1" applyFill="1" applyBorder="1" applyAlignment="1" applyProtection="1">
      <alignment horizontal="left"/>
    </xf>
    <xf numFmtId="0" fontId="0" fillId="0" borderId="0" xfId="0"/>
    <xf numFmtId="0" fontId="18" fillId="0" borderId="4" xfId="0" applyFont="1" applyFill="1" applyBorder="1" applyAlignment="1" applyProtection="1">
      <alignment horizontal="center"/>
    </xf>
    <xf numFmtId="0" fontId="18" fillId="0" borderId="4" xfId="0" applyFont="1" applyFill="1" applyBorder="1" applyAlignment="1" applyProtection="1"/>
    <xf numFmtId="0" fontId="25" fillId="0" borderId="4" xfId="0" applyFont="1" applyFill="1" applyBorder="1" applyAlignment="1" applyProtection="1">
      <alignment horizontal="center"/>
    </xf>
    <xf numFmtId="0" fontId="16"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8" fillId="0" borderId="4" xfId="7" applyNumberFormat="1" applyFont="1" applyFill="1" applyBorder="1" applyProtection="1"/>
    <xf numFmtId="164" fontId="1" fillId="0" borderId="23" xfId="0" applyNumberFormat="1" applyFont="1" applyFill="1" applyBorder="1" applyProtection="1">
      <protection locked="0"/>
    </xf>
    <xf numFmtId="164" fontId="28" fillId="0" borderId="19" xfId="0" applyNumberFormat="1" applyFont="1" applyFill="1" applyBorder="1" applyAlignment="1" applyProtection="1">
      <protection locked="0"/>
    </xf>
    <xf numFmtId="0" fontId="25" fillId="5" borderId="15" xfId="0" applyFont="1" applyFill="1" applyBorder="1" applyAlignment="1">
      <alignment horizontal="center" wrapText="1"/>
    </xf>
    <xf numFmtId="0" fontId="1" fillId="0" borderId="0" xfId="0" applyFont="1" applyBorder="1" applyAlignment="1">
      <alignment horizontal="right"/>
    </xf>
    <xf numFmtId="164" fontId="18" fillId="0" borderId="18" xfId="0" applyNumberFormat="1" applyFont="1" applyFill="1" applyBorder="1" applyProtection="1"/>
    <xf numFmtId="0" fontId="18" fillId="6" borderId="31" xfId="0" applyFont="1" applyFill="1" applyBorder="1" applyAlignment="1" applyProtection="1"/>
    <xf numFmtId="0" fontId="28" fillId="6" borderId="31" xfId="0" applyFont="1" applyFill="1" applyBorder="1" applyProtection="1"/>
    <xf numFmtId="0" fontId="18" fillId="6" borderId="29" xfId="0" applyFont="1" applyFill="1" applyBorder="1" applyAlignment="1" applyProtection="1"/>
    <xf numFmtId="0" fontId="0" fillId="6" borderId="31" xfId="0" applyFill="1" applyBorder="1" applyProtection="1"/>
    <xf numFmtId="9" fontId="18" fillId="6" borderId="4" xfId="1" applyFont="1" applyFill="1" applyBorder="1" applyAlignment="1" applyProtection="1">
      <alignment horizontal="center" wrapText="1"/>
    </xf>
    <xf numFmtId="0" fontId="26"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8" fillId="0" borderId="28" xfId="0" applyNumberFormat="1" applyFont="1" applyFill="1" applyBorder="1" applyProtection="1"/>
    <xf numFmtId="0" fontId="1" fillId="0" borderId="4" xfId="0" applyFont="1" applyFill="1" applyBorder="1" applyAlignment="1">
      <alignment vertical="center" wrapText="1"/>
    </xf>
    <xf numFmtId="0" fontId="25" fillId="0" borderId="4" xfId="0" applyFont="1" applyFill="1" applyBorder="1" applyAlignment="1">
      <alignment vertical="center" wrapText="1"/>
    </xf>
    <xf numFmtId="0" fontId="16" fillId="0" borderId="21" xfId="0" applyFont="1" applyBorder="1" applyAlignment="1" applyProtection="1">
      <alignment vertical="center"/>
    </xf>
    <xf numFmtId="171" fontId="16" fillId="0" borderId="10" xfId="3" applyNumberFormat="1" applyFont="1" applyBorder="1" applyAlignment="1">
      <alignment horizontal="center"/>
    </xf>
    <xf numFmtId="0" fontId="29" fillId="0" borderId="0" xfId="0" applyFont="1" applyFill="1" applyAlignment="1">
      <alignment horizontal="left" vertical="center" indent="2"/>
    </xf>
    <xf numFmtId="3" fontId="29"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8" fillId="0" borderId="19" xfId="0" applyFont="1" applyFill="1" applyBorder="1" applyAlignment="1" applyProtection="1">
      <alignment horizontal="center"/>
      <protection locked="0"/>
    </xf>
    <xf numFmtId="0" fontId="28" fillId="0" borderId="0" xfId="0" applyFont="1"/>
    <xf numFmtId="0" fontId="28" fillId="0" borderId="0" xfId="0" applyFont="1" applyProtection="1"/>
    <xf numFmtId="0" fontId="39" fillId="0" borderId="0" xfId="0" applyFont="1"/>
    <xf numFmtId="164" fontId="28"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6" fillId="0" borderId="19" xfId="0" applyFont="1" applyFill="1" applyBorder="1" applyAlignment="1" applyProtection="1">
      <alignment wrapText="1"/>
      <protection locked="0"/>
    </xf>
    <xf numFmtId="0" fontId="16" fillId="2" borderId="3" xfId="0" applyFont="1" applyFill="1" applyBorder="1" applyAlignment="1" applyProtection="1">
      <alignment wrapText="1"/>
    </xf>
    <xf numFmtId="0" fontId="16" fillId="2" borderId="4" xfId="0" applyFont="1" applyFill="1" applyBorder="1" applyAlignment="1" applyProtection="1">
      <alignment wrapText="1"/>
    </xf>
    <xf numFmtId="0" fontId="25" fillId="2" borderId="22" xfId="0" applyFont="1" applyFill="1" applyBorder="1" applyAlignment="1" applyProtection="1">
      <alignment wrapText="1"/>
    </xf>
    <xf numFmtId="0" fontId="25"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6" fillId="0" borderId="4" xfId="0" applyFont="1" applyBorder="1" applyAlignment="1" applyProtection="1">
      <alignment horizontal="center"/>
    </xf>
    <xf numFmtId="9" fontId="28" fillId="0" borderId="0" xfId="1" applyFont="1" applyFill="1" applyBorder="1" applyAlignment="1" applyProtection="1">
      <alignment horizontal="center" wrapText="1"/>
    </xf>
    <xf numFmtId="0" fontId="0" fillId="0" borderId="0" xfId="0" applyAlignment="1">
      <alignment horizontal="center"/>
    </xf>
    <xf numFmtId="9" fontId="41" fillId="0" borderId="0" xfId="1" applyFont="1" applyFill="1" applyBorder="1" applyAlignment="1" applyProtection="1">
      <alignment horizontal="center" wrapText="1"/>
    </xf>
    <xf numFmtId="9" fontId="40" fillId="0" borderId="0" xfId="1" applyFont="1" applyAlignment="1">
      <alignment horizontal="center"/>
    </xf>
    <xf numFmtId="164" fontId="28" fillId="0" borderId="23" xfId="0" applyNumberFormat="1" applyFont="1" applyFill="1" applyBorder="1" applyAlignment="1" applyProtection="1">
      <alignment horizontal="right" wrapText="1"/>
      <protection locked="0"/>
    </xf>
    <xf numFmtId="164" fontId="28" fillId="0" borderId="38" xfId="0" applyNumberFormat="1" applyFont="1" applyFill="1" applyBorder="1" applyAlignment="1" applyProtection="1">
      <alignment horizontal="right" wrapText="1"/>
      <protection locked="0"/>
    </xf>
    <xf numFmtId="164" fontId="28" fillId="0" borderId="36" xfId="0" applyNumberFormat="1" applyFont="1" applyFill="1" applyBorder="1" applyAlignment="1" applyProtection="1">
      <alignment horizontal="right" wrapText="1"/>
      <protection locked="0"/>
    </xf>
    <xf numFmtId="164" fontId="28" fillId="0" borderId="39" xfId="0" applyNumberFormat="1" applyFont="1" applyFill="1" applyBorder="1" applyAlignment="1" applyProtection="1">
      <alignment horizontal="right" wrapText="1"/>
      <protection locked="0"/>
    </xf>
    <xf numFmtId="0" fontId="42" fillId="0" borderId="0" xfId="0" applyFont="1"/>
    <xf numFmtId="0" fontId="29"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vertical="center"/>
      <protection locked="0"/>
    </xf>
    <xf numFmtId="0" fontId="1" fillId="0" borderId="27" xfId="0" applyFont="1" applyBorder="1" applyProtection="1">
      <protection locked="0"/>
    </xf>
    <xf numFmtId="167" fontId="1" fillId="0" borderId="27" xfId="0" applyNumberFormat="1" applyFont="1" applyBorder="1" applyAlignment="1" applyProtection="1">
      <alignment horizontal="left" vertical="center"/>
      <protection locked="0"/>
    </xf>
    <xf numFmtId="0" fontId="1" fillId="0" borderId="27" xfId="0" applyFont="1" applyBorder="1" applyAlignment="1" applyProtection="1">
      <alignment horizontal="left" vertical="center" wrapText="1"/>
      <protection locked="0"/>
    </xf>
    <xf numFmtId="168" fontId="1" fillId="0" borderId="27" xfId="0" applyNumberFormat="1" applyFont="1" applyBorder="1" applyAlignment="1" applyProtection="1">
      <alignment horizontal="left" vertical="center"/>
      <protection locked="0"/>
    </xf>
    <xf numFmtId="0" fontId="1" fillId="0" borderId="19" xfId="0" applyFont="1" applyFill="1" applyBorder="1" applyAlignment="1" applyProtection="1">
      <protection locked="0"/>
    </xf>
    <xf numFmtId="9" fontId="1" fillId="0" borderId="19" xfId="1" applyFont="1" applyFill="1" applyBorder="1" applyProtection="1">
      <protection locked="0"/>
    </xf>
    <xf numFmtId="0" fontId="26" fillId="0" borderId="22"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6"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6" fillId="0" borderId="4" xfId="0" applyFont="1" applyBorder="1" applyAlignment="1">
      <alignment horizontal="left" vertical="center" wrapText="1"/>
    </xf>
    <xf numFmtId="0" fontId="0" fillId="0" borderId="0" xfId="0"/>
    <xf numFmtId="0" fontId="18" fillId="0" borderId="4" xfId="0" applyFont="1" applyFill="1" applyBorder="1" applyAlignment="1" applyProtection="1">
      <alignment horizontal="center"/>
    </xf>
    <xf numFmtId="0" fontId="18" fillId="0" borderId="4" xfId="0" applyFont="1" applyFill="1" applyBorder="1" applyAlignment="1" applyProtection="1">
      <alignment horizontal="left" wrapText="1"/>
    </xf>
    <xf numFmtId="0" fontId="18" fillId="2" borderId="21" xfId="0" applyFont="1" applyFill="1" applyBorder="1" applyAlignment="1" applyProtection="1">
      <alignment horizontal="left" vertical="center" wrapText="1"/>
    </xf>
    <xf numFmtId="0" fontId="18" fillId="2" borderId="5"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25" fillId="0" borderId="21" xfId="0" applyFont="1" applyFill="1" applyBorder="1" applyAlignment="1" applyProtection="1">
      <alignment horizontal="center"/>
    </xf>
    <xf numFmtId="0" fontId="25" fillId="0" borderId="5" xfId="0" applyFont="1" applyFill="1" applyBorder="1" applyAlignment="1" applyProtection="1">
      <alignment horizontal="center"/>
    </xf>
    <xf numFmtId="0" fontId="25" fillId="0" borderId="16" xfId="0" applyFont="1" applyFill="1" applyBorder="1" applyAlignment="1" applyProtection="1">
      <alignment horizontal="center"/>
    </xf>
    <xf numFmtId="0" fontId="18" fillId="0" borderId="5" xfId="0" applyFont="1" applyFill="1" applyBorder="1" applyAlignment="1" applyProtection="1">
      <alignment horizontal="center"/>
    </xf>
    <xf numFmtId="0" fontId="18" fillId="2" borderId="4" xfId="0" applyFont="1" applyFill="1" applyBorder="1" applyAlignment="1" applyProtection="1">
      <alignment horizontal="left" vertical="center" wrapText="1"/>
    </xf>
    <xf numFmtId="0" fontId="18" fillId="0" borderId="21" xfId="0" applyFont="1" applyFill="1" applyBorder="1" applyAlignment="1" applyProtection="1">
      <alignment horizontal="center"/>
    </xf>
    <xf numFmtId="0" fontId="18" fillId="0" borderId="16" xfId="0" applyFont="1" applyFill="1" applyBorder="1" applyAlignment="1" applyProtection="1">
      <alignment horizontal="center"/>
    </xf>
    <xf numFmtId="0" fontId="18" fillId="0" borderId="21" xfId="0" applyFont="1" applyFill="1" applyBorder="1" applyAlignment="1" applyProtection="1">
      <alignment horizontal="left"/>
    </xf>
    <xf numFmtId="0" fontId="18" fillId="0" borderId="5" xfId="0" applyFont="1" applyFill="1" applyBorder="1" applyAlignment="1" applyProtection="1">
      <alignment horizontal="left"/>
    </xf>
    <xf numFmtId="0" fontId="18" fillId="0" borderId="16" xfId="0" applyFont="1" applyFill="1" applyBorder="1" applyAlignment="1" applyProtection="1">
      <alignment horizontal="left"/>
    </xf>
    <xf numFmtId="0" fontId="18" fillId="0" borderId="4" xfId="0" applyFont="1" applyFill="1" applyBorder="1" applyAlignment="1" applyProtection="1">
      <alignment horizontal="left"/>
    </xf>
    <xf numFmtId="0" fontId="18" fillId="0" borderId="21"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6" fillId="0" borderId="0" xfId="0" applyFont="1" applyBorder="1" applyAlignment="1" applyProtection="1">
      <alignment horizontal="center"/>
    </xf>
    <xf numFmtId="0" fontId="18" fillId="0" borderId="4" xfId="0" applyFont="1" applyFill="1" applyBorder="1" applyAlignment="1" applyProtection="1"/>
    <xf numFmtId="0" fontId="18" fillId="0" borderId="21" xfId="0" applyFont="1" applyFill="1" applyBorder="1" applyAlignment="1" applyProtection="1"/>
    <xf numFmtId="0" fontId="18" fillId="0" borderId="4" xfId="0" applyFont="1" applyFill="1" applyBorder="1" applyAlignment="1" applyProtection="1">
      <alignment horizontal="center" wrapText="1"/>
    </xf>
    <xf numFmtId="0" fontId="18" fillId="0" borderId="22" xfId="0" applyFont="1" applyFill="1" applyBorder="1" applyAlignment="1" applyProtection="1">
      <alignment horizontal="center" wrapText="1"/>
    </xf>
    <xf numFmtId="0" fontId="25" fillId="0" borderId="4" xfId="0" applyFont="1" applyBorder="1" applyAlignment="1" applyProtection="1">
      <alignment horizontal="center" wrapText="1"/>
    </xf>
    <xf numFmtId="0" fontId="18" fillId="2" borderId="4" xfId="0" applyFont="1" applyFill="1" applyBorder="1" applyAlignment="1" applyProtection="1">
      <alignment horizontal="left" wrapText="1"/>
    </xf>
    <xf numFmtId="0" fontId="25" fillId="0" borderId="4" xfId="0" applyFont="1" applyFill="1" applyBorder="1" applyAlignment="1" applyProtection="1">
      <alignment horizontal="center"/>
    </xf>
    <xf numFmtId="0" fontId="27" fillId="0" borderId="0" xfId="4" applyFont="1" applyBorder="1" applyAlignment="1" applyProtection="1">
      <alignment horizontal="left"/>
    </xf>
    <xf numFmtId="0" fontId="18" fillId="0" borderId="4" xfId="0" applyFont="1" applyFill="1" applyBorder="1" applyAlignment="1" applyProtection="1">
      <alignment horizontal="right"/>
    </xf>
    <xf numFmtId="0" fontId="16" fillId="0" borderId="0" xfId="0" applyFont="1" applyFill="1" applyBorder="1" applyAlignment="1" applyProtection="1">
      <alignment horizontal="center"/>
    </xf>
    <xf numFmtId="14" fontId="18" fillId="0" borderId="21" xfId="0" applyNumberFormat="1" applyFont="1" applyFill="1" applyBorder="1" applyAlignment="1" applyProtection="1">
      <alignment horizontal="center"/>
    </xf>
    <xf numFmtId="14" fontId="18" fillId="0" borderId="5" xfId="0" applyNumberFormat="1" applyFont="1" applyFill="1" applyBorder="1" applyAlignment="1" applyProtection="1">
      <alignment horizontal="center"/>
    </xf>
    <xf numFmtId="14" fontId="18" fillId="0" borderId="16" xfId="0" applyNumberFormat="1" applyFont="1" applyFill="1" applyBorder="1" applyAlignment="1" applyProtection="1">
      <alignment horizontal="center"/>
    </xf>
    <xf numFmtId="0" fontId="25" fillId="0" borderId="4" xfId="0" applyFont="1" applyBorder="1" applyAlignment="1" applyProtection="1">
      <alignment horizontal="center"/>
    </xf>
    <xf numFmtId="0" fontId="18" fillId="2" borderId="4" xfId="0" applyFont="1" applyFill="1" applyBorder="1" applyAlignment="1" applyProtection="1">
      <alignment horizontal="left"/>
    </xf>
    <xf numFmtId="0" fontId="25" fillId="5" borderId="11" xfId="0" applyFont="1" applyFill="1" applyBorder="1" applyAlignment="1">
      <alignment horizontal="center"/>
    </xf>
    <xf numFmtId="0" fontId="25" fillId="5" borderId="15" xfId="0" applyFont="1" applyFill="1" applyBorder="1" applyAlignment="1">
      <alignment horizontal="center"/>
    </xf>
    <xf numFmtId="0" fontId="34" fillId="0" borderId="13" xfId="5" applyFont="1" applyBorder="1" applyAlignment="1">
      <alignment horizontal="center"/>
    </xf>
    <xf numFmtId="0" fontId="18"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C14" sqref="C14"/>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0"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9" t="s">
        <v>280</v>
      </c>
      <c r="C7" s="427"/>
      <c r="F7" s="224"/>
    </row>
    <row r="8" spans="1:7" ht="55.5" customHeight="1" x14ac:dyDescent="0.2">
      <c r="B8" s="430" t="s">
        <v>281</v>
      </c>
      <c r="C8" s="431"/>
      <c r="F8" s="222"/>
      <c r="G8" s="224"/>
    </row>
    <row r="9" spans="1:7" ht="39.950000000000003" customHeight="1" x14ac:dyDescent="0.2">
      <c r="B9" s="430" t="s">
        <v>279</v>
      </c>
      <c r="C9" s="431"/>
      <c r="E9" s="222"/>
      <c r="F9" s="223"/>
    </row>
    <row r="10" spans="1:7" ht="39.950000000000003" customHeight="1" x14ac:dyDescent="0.2">
      <c r="B10" s="431" t="s">
        <v>264</v>
      </c>
      <c r="C10" s="431"/>
      <c r="D10" s="221"/>
    </row>
    <row r="11" spans="1:7" x14ac:dyDescent="0.2"/>
    <row r="12" spans="1:7" ht="29.25" customHeight="1" x14ac:dyDescent="0.2">
      <c r="B12" s="427" t="s">
        <v>266</v>
      </c>
      <c r="C12" s="428" t="s">
        <v>272</v>
      </c>
    </row>
    <row r="13" spans="1:7" ht="18" customHeight="1" x14ac:dyDescent="0.2">
      <c r="B13" s="427"/>
      <c r="C13" s="427"/>
    </row>
    <row r="14" spans="1:7" ht="60.75" customHeight="1" x14ac:dyDescent="0.2">
      <c r="B14" s="424" t="s">
        <v>267</v>
      </c>
      <c r="C14" s="380" t="s">
        <v>311</v>
      </c>
    </row>
    <row r="15" spans="1:7" ht="68.25" customHeight="1" x14ac:dyDescent="0.2">
      <c r="B15" s="425"/>
      <c r="C15" s="381" t="s">
        <v>321</v>
      </c>
    </row>
    <row r="16" spans="1:7" ht="66" customHeight="1" x14ac:dyDescent="0.2">
      <c r="B16" s="426"/>
      <c r="C16" s="380" t="s">
        <v>305</v>
      </c>
    </row>
    <row r="17" spans="2:3" ht="53.25" customHeight="1" x14ac:dyDescent="0.2">
      <c r="B17" s="376" t="s">
        <v>268</v>
      </c>
      <c r="C17" s="376" t="s">
        <v>265</v>
      </c>
    </row>
    <row r="18" spans="2:3" ht="54" customHeight="1" x14ac:dyDescent="0.2">
      <c r="B18" s="376" t="s">
        <v>269</v>
      </c>
      <c r="C18" s="377"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4" sqref="D14"/>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0"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1"/>
    </row>
    <row r="7" spans="1:5" ht="34.5" customHeight="1" x14ac:dyDescent="0.2">
      <c r="A7" s="99"/>
      <c r="B7" s="130">
        <v>1</v>
      </c>
      <c r="C7" s="102" t="s">
        <v>2</v>
      </c>
      <c r="D7" s="243">
        <v>43464</v>
      </c>
    </row>
    <row r="8" spans="1:5" ht="34.5" customHeight="1" x14ac:dyDescent="0.2">
      <c r="A8" s="99"/>
      <c r="B8" s="130">
        <v>2</v>
      </c>
      <c r="C8" s="102" t="s">
        <v>1</v>
      </c>
      <c r="D8" s="364" t="s">
        <v>86</v>
      </c>
    </row>
    <row r="9" spans="1:5" ht="34.5" customHeight="1" x14ac:dyDescent="0.2">
      <c r="A9" s="99"/>
      <c r="B9" s="130">
        <v>3</v>
      </c>
      <c r="C9" s="103" t="s">
        <v>125</v>
      </c>
      <c r="D9" s="104">
        <f>IF(ISBLANK(D8),"",VLOOKUP(D8,Info_County_Code,2))</f>
        <v>44</v>
      </c>
    </row>
    <row r="10" spans="1:5" ht="34.5" customHeight="1" x14ac:dyDescent="0.2">
      <c r="A10" s="99"/>
      <c r="B10" s="130">
        <v>4</v>
      </c>
      <c r="C10" s="102" t="s">
        <v>126</v>
      </c>
      <c r="D10" s="420" t="s">
        <v>327</v>
      </c>
    </row>
    <row r="11" spans="1:5" ht="34.5" customHeight="1" x14ac:dyDescent="0.2">
      <c r="A11" s="99"/>
      <c r="B11" s="130">
        <v>5</v>
      </c>
      <c r="C11" s="102" t="s">
        <v>127</v>
      </c>
      <c r="D11" s="364" t="s">
        <v>326</v>
      </c>
    </row>
    <row r="12" spans="1:5" ht="34.5" customHeight="1" x14ac:dyDescent="0.2">
      <c r="A12" s="99"/>
      <c r="B12" s="130">
        <v>6</v>
      </c>
      <c r="C12" s="102" t="s">
        <v>128</v>
      </c>
      <c r="D12" s="421">
        <v>95066</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4" t="s">
        <v>322</v>
      </c>
    </row>
    <row r="15" spans="1:5" ht="34.5" customHeight="1" x14ac:dyDescent="0.2">
      <c r="A15" s="99"/>
      <c r="B15" s="130">
        <v>9</v>
      </c>
      <c r="C15" s="382" t="s">
        <v>193</v>
      </c>
      <c r="D15" s="417" t="s">
        <v>323</v>
      </c>
    </row>
    <row r="16" spans="1:5" ht="34.5" customHeight="1" x14ac:dyDescent="0.2">
      <c r="A16" s="99"/>
      <c r="B16" s="130">
        <v>10</v>
      </c>
      <c r="C16" s="382" t="s">
        <v>211</v>
      </c>
      <c r="D16" s="418" t="s">
        <v>324</v>
      </c>
    </row>
    <row r="17" spans="1:4" ht="34.5" customHeight="1" x14ac:dyDescent="0.2">
      <c r="A17" s="99"/>
      <c r="B17" s="130">
        <v>11</v>
      </c>
      <c r="C17" s="102" t="s">
        <v>194</v>
      </c>
      <c r="D17" s="419" t="s">
        <v>325</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80" zoomScaleNormal="80" zoomScaleSheetLayoutView="40" workbookViewId="0">
      <pane xSplit="3" ySplit="20" topLeftCell="D21" activePane="bottomRight" state="frozen"/>
      <selection pane="topRight" activeCell="D1" sqref="D1"/>
      <selection pane="bottomLeft" activeCell="A16" sqref="A16"/>
      <selection pane="bottomRight" activeCell="G11" sqref="G11"/>
    </sheetView>
  </sheetViews>
  <sheetFormatPr defaultColWidth="9.140625" defaultRowHeight="15.75" zeroHeight="1" x14ac:dyDescent="0.25"/>
  <cols>
    <col min="1" max="1" width="5.28515625" style="346" customWidth="1"/>
    <col min="2" max="2" width="12.5703125" style="257" customWidth="1"/>
    <col min="3" max="3" width="60.7109375" style="257" customWidth="1"/>
    <col min="4" max="13" width="22.7109375" style="257" customWidth="1"/>
    <col min="14" max="14" width="24" style="257" bestFit="1" customWidth="1"/>
    <col min="15" max="15" width="9.140625" style="346" customWidth="1"/>
    <col min="16" max="16384" width="9.140625" style="346"/>
  </cols>
  <sheetData>
    <row r="1" spans="2:14" x14ac:dyDescent="0.25"/>
    <row r="2" spans="2:14" s="277" customFormat="1" ht="15" x14ac:dyDescent="0.2">
      <c r="B2" s="391" t="str">
        <f>'1. Information'!B2</f>
        <v>Version 7/1/2018</v>
      </c>
    </row>
    <row r="3" spans="2:14" ht="21" customHeight="1" x14ac:dyDescent="0.25">
      <c r="B3" s="40" t="str">
        <f>'1. Information'!B3</f>
        <v>Annual Mental Health Services Act Revenue and Expenditure Report</v>
      </c>
    </row>
    <row r="4" spans="2:14" x14ac:dyDescent="0.25">
      <c r="B4" s="264" t="str">
        <f>'1. Information'!B4</f>
        <v>Fiscal Year 2017-18</v>
      </c>
      <c r="D4" s="40"/>
      <c r="E4" s="40"/>
      <c r="F4" s="40"/>
      <c r="G4" s="40"/>
      <c r="H4" s="40"/>
    </row>
    <row r="5" spans="2:14" x14ac:dyDescent="0.25">
      <c r="B5" s="264" t="s">
        <v>275</v>
      </c>
      <c r="C5" s="40"/>
      <c r="D5" s="40"/>
      <c r="E5" s="40"/>
      <c r="F5" s="40"/>
      <c r="G5" s="40"/>
      <c r="H5" s="40"/>
    </row>
    <row r="6" spans="2:14" x14ac:dyDescent="0.25">
      <c r="C6" s="40"/>
      <c r="D6" s="40"/>
      <c r="E6" s="40"/>
      <c r="F6" s="40"/>
      <c r="G6" s="40"/>
      <c r="H6" s="40"/>
    </row>
    <row r="7" spans="2:14" x14ac:dyDescent="0.25">
      <c r="B7" s="360" t="s">
        <v>1</v>
      </c>
      <c r="C7" s="258" t="str">
        <f>IF(ISBLANK('1. Information'!D8),"",'1. Information'!D8)</f>
        <v>Santa Cruz</v>
      </c>
      <c r="F7" s="359" t="s">
        <v>2</v>
      </c>
      <c r="G7" s="258">
        <f>IF(ISBLANK('1. Information'!D7),"",'1. Information'!D7)</f>
        <v>43464</v>
      </c>
    </row>
    <row r="8" spans="2:14" x14ac:dyDescent="0.25">
      <c r="B8" s="259"/>
      <c r="C8" s="259"/>
      <c r="D8" s="259"/>
      <c r="E8" s="259"/>
      <c r="F8" s="259"/>
      <c r="G8" s="90"/>
      <c r="H8" s="259"/>
      <c r="I8" s="259"/>
      <c r="J8" s="259"/>
      <c r="K8" s="259"/>
      <c r="L8" s="259"/>
      <c r="M8" s="259"/>
      <c r="N8" s="259"/>
    </row>
    <row r="9" spans="2:14" x14ac:dyDescent="0.25">
      <c r="B9" s="259"/>
      <c r="C9" s="259"/>
      <c r="D9" s="259"/>
      <c r="E9" s="259"/>
      <c r="F9" s="259"/>
      <c r="G9" s="90"/>
      <c r="H9" s="259"/>
      <c r="I9" s="259"/>
      <c r="J9" s="259"/>
      <c r="K9" s="259"/>
      <c r="L9" s="259"/>
      <c r="M9" s="259"/>
      <c r="N9" s="259"/>
    </row>
    <row r="10" spans="2:14" x14ac:dyDescent="0.25">
      <c r="B10" s="259"/>
      <c r="C10" s="259"/>
      <c r="D10" s="259"/>
      <c r="E10" s="259"/>
      <c r="F10" s="259"/>
      <c r="G10" s="90"/>
      <c r="H10" s="259"/>
      <c r="I10" s="259"/>
      <c r="J10" s="259"/>
      <c r="K10" s="259"/>
      <c r="L10" s="259"/>
      <c r="M10" s="259"/>
      <c r="N10" s="259"/>
    </row>
    <row r="11" spans="2:14" x14ac:dyDescent="0.25">
      <c r="B11" s="259"/>
      <c r="C11" s="259"/>
      <c r="D11" s="259"/>
      <c r="E11" s="259"/>
      <c r="F11" s="259"/>
      <c r="G11" s="90"/>
      <c r="H11" s="259"/>
      <c r="I11" s="259"/>
      <c r="J11" s="259"/>
      <c r="K11" s="259"/>
      <c r="L11" s="259"/>
      <c r="M11" s="259"/>
      <c r="N11" s="259"/>
    </row>
    <row r="12" spans="2:14" x14ac:dyDescent="0.25">
      <c r="B12" s="259"/>
      <c r="C12" s="259"/>
      <c r="D12" s="259"/>
      <c r="E12" s="259"/>
      <c r="F12" s="259"/>
      <c r="G12" s="90"/>
      <c r="H12" s="259"/>
      <c r="I12" s="259"/>
      <c r="J12" s="259"/>
      <c r="K12" s="259"/>
      <c r="L12" s="259"/>
      <c r="M12" s="259"/>
      <c r="N12" s="259"/>
    </row>
    <row r="13" spans="2:14" x14ac:dyDescent="0.25">
      <c r="B13" s="259"/>
      <c r="C13" s="259"/>
      <c r="D13" s="6"/>
      <c r="E13" s="259"/>
      <c r="F13" s="259"/>
      <c r="G13" s="90"/>
      <c r="H13" s="259"/>
      <c r="I13" s="259"/>
      <c r="J13" s="259"/>
      <c r="K13" s="259"/>
      <c r="L13" s="259"/>
      <c r="M13" s="259"/>
      <c r="N13" s="259"/>
    </row>
    <row r="14" spans="2:14" x14ac:dyDescent="0.25">
      <c r="B14" s="269" t="s">
        <v>308</v>
      </c>
      <c r="C14" s="345"/>
      <c r="D14" s="279" t="s">
        <v>25</v>
      </c>
      <c r="E14" s="259"/>
      <c r="F14" s="259"/>
      <c r="G14" s="90"/>
      <c r="H14" s="259"/>
      <c r="I14" s="259"/>
      <c r="J14" s="259"/>
      <c r="K14" s="259"/>
      <c r="L14" s="259"/>
      <c r="M14" s="259"/>
      <c r="N14" s="259"/>
    </row>
    <row r="15" spans="2:14" x14ac:dyDescent="0.25">
      <c r="B15" s="268">
        <v>1</v>
      </c>
      <c r="C15" s="331" t="s">
        <v>285</v>
      </c>
      <c r="D15" s="92">
        <v>150146.85</v>
      </c>
      <c r="E15" s="259"/>
      <c r="F15" s="259"/>
      <c r="G15" s="90"/>
      <c r="H15" s="259"/>
      <c r="I15" s="259"/>
      <c r="J15" s="259"/>
      <c r="K15" s="259"/>
      <c r="L15" s="259"/>
      <c r="M15" s="259"/>
      <c r="N15" s="259"/>
    </row>
    <row r="16" spans="2:14" x14ac:dyDescent="0.25">
      <c r="B16" s="24">
        <v>2</v>
      </c>
      <c r="C16" s="331" t="s">
        <v>306</v>
      </c>
      <c r="D16" s="393">
        <v>3538705.88</v>
      </c>
      <c r="E16" s="259"/>
      <c r="F16" s="259"/>
      <c r="G16" s="90"/>
      <c r="H16" s="259"/>
      <c r="I16" s="259"/>
      <c r="J16" s="259"/>
      <c r="K16" s="259"/>
      <c r="L16" s="259"/>
      <c r="M16" s="259"/>
      <c r="N16" s="259"/>
    </row>
    <row r="17" spans="2:14" x14ac:dyDescent="0.25">
      <c r="B17" s="24">
        <v>3</v>
      </c>
      <c r="C17" s="331" t="s">
        <v>312</v>
      </c>
      <c r="D17" s="91">
        <f>D16+M22+M27+SUM('9. Adjustment (MHSA)'!F83:F112)</f>
        <v>3538705.88</v>
      </c>
      <c r="E17" s="259"/>
      <c r="F17" s="259"/>
      <c r="G17" s="90"/>
      <c r="H17" s="259"/>
      <c r="I17" s="259"/>
      <c r="J17" s="259"/>
      <c r="K17" s="259"/>
      <c r="L17" s="259"/>
      <c r="M17" s="259"/>
      <c r="N17" s="259"/>
    </row>
    <row r="18" spans="2:14" x14ac:dyDescent="0.25">
      <c r="B18" s="259"/>
      <c r="C18" s="259"/>
      <c r="D18" s="346"/>
      <c r="E18" s="259"/>
      <c r="F18" s="259"/>
      <c r="G18" s="90"/>
      <c r="H18" s="259"/>
      <c r="I18" s="259"/>
      <c r="J18" s="259"/>
      <c r="K18" s="259"/>
      <c r="L18" s="259"/>
      <c r="M18" s="259"/>
      <c r="N18" s="259"/>
    </row>
    <row r="19" spans="2:14" x14ac:dyDescent="0.25">
      <c r="B19" s="261"/>
      <c r="C19" s="359"/>
      <c r="D19" s="359" t="s">
        <v>27</v>
      </c>
      <c r="E19" s="359" t="s">
        <v>29</v>
      </c>
      <c r="F19" s="359" t="s">
        <v>32</v>
      </c>
      <c r="G19" s="359" t="s">
        <v>246</v>
      </c>
      <c r="H19" s="359" t="s">
        <v>247</v>
      </c>
      <c r="I19" s="359" t="s">
        <v>248</v>
      </c>
      <c r="J19" s="359" t="s">
        <v>257</v>
      </c>
      <c r="K19" s="359" t="s">
        <v>249</v>
      </c>
      <c r="L19" s="359" t="s">
        <v>250</v>
      </c>
      <c r="M19" s="359" t="s">
        <v>251</v>
      </c>
      <c r="N19" s="359" t="s">
        <v>252</v>
      </c>
    </row>
    <row r="20" spans="2:14" ht="23.25" customHeight="1" x14ac:dyDescent="0.25">
      <c r="B20" s="373"/>
      <c r="C20" s="374"/>
      <c r="D20" s="375" t="s">
        <v>34</v>
      </c>
      <c r="E20" s="375" t="s">
        <v>35</v>
      </c>
      <c r="F20" s="375" t="s">
        <v>36</v>
      </c>
      <c r="G20" s="375" t="s">
        <v>37</v>
      </c>
      <c r="H20" s="375" t="s">
        <v>38</v>
      </c>
      <c r="I20" s="375" t="s">
        <v>39</v>
      </c>
      <c r="J20" s="375" t="s">
        <v>40</v>
      </c>
      <c r="K20" s="375" t="s">
        <v>119</v>
      </c>
      <c r="L20" s="375" t="s">
        <v>41</v>
      </c>
      <c r="M20" s="375" t="s">
        <v>42</v>
      </c>
      <c r="N20" s="375" t="s">
        <v>25</v>
      </c>
    </row>
    <row r="21" spans="2:14" ht="24" customHeight="1" x14ac:dyDescent="0.25">
      <c r="B21" s="269" t="s">
        <v>304</v>
      </c>
      <c r="C21" s="270"/>
      <c r="D21" s="371"/>
      <c r="E21" s="372"/>
      <c r="F21" s="271"/>
      <c r="G21" s="271"/>
      <c r="H21" s="271"/>
      <c r="I21" s="271"/>
      <c r="J21" s="271"/>
      <c r="K21" s="271"/>
      <c r="L21" s="271"/>
      <c r="M21" s="271"/>
      <c r="N21" s="272"/>
    </row>
    <row r="22" spans="2:14" ht="24" customHeight="1" x14ac:dyDescent="0.25">
      <c r="B22" s="268">
        <v>4</v>
      </c>
      <c r="C22" s="337" t="s">
        <v>26</v>
      </c>
      <c r="D22" s="92"/>
      <c r="E22" s="92"/>
      <c r="F22" s="91"/>
      <c r="G22" s="326"/>
      <c r="H22" s="326"/>
      <c r="I22" s="333"/>
      <c r="J22" s="326"/>
      <c r="K22" s="333"/>
      <c r="L22" s="333"/>
      <c r="M22" s="263">
        <f>(-D22-E22)</f>
        <v>0</v>
      </c>
      <c r="N22" s="332">
        <f>SUM(D22:M22)</f>
        <v>0</v>
      </c>
    </row>
    <row r="23" spans="2:14" ht="24" customHeight="1" x14ac:dyDescent="0.25">
      <c r="B23" s="24">
        <v>5</v>
      </c>
      <c r="C23" s="331" t="s">
        <v>277</v>
      </c>
      <c r="D23" s="263">
        <f>D15*0.76+39713.46</f>
        <v>153825.06599999999</v>
      </c>
      <c r="E23" s="379">
        <f>D15*0.19+50</f>
        <v>28577.9015</v>
      </c>
      <c r="F23" s="260">
        <f>D15*0.05</f>
        <v>7507.3425000000007</v>
      </c>
      <c r="G23" s="326"/>
      <c r="H23" s="326"/>
      <c r="I23" s="326"/>
      <c r="J23" s="333"/>
      <c r="K23" s="326"/>
      <c r="L23" s="326"/>
      <c r="M23" s="326"/>
      <c r="N23" s="332">
        <f>SUM(D23:M23)</f>
        <v>189910.31</v>
      </c>
    </row>
    <row r="24" spans="2:14" ht="24" customHeight="1" x14ac:dyDescent="0.25">
      <c r="B24" s="24">
        <v>6</v>
      </c>
      <c r="C24" s="265" t="s">
        <v>25</v>
      </c>
      <c r="D24" s="338">
        <f t="shared" ref="D24:L24" si="0">SUM(D22:D23)</f>
        <v>153825.06599999999</v>
      </c>
      <c r="E24" s="338">
        <f t="shared" si="0"/>
        <v>28577.9015</v>
      </c>
      <c r="F24" s="338">
        <f t="shared" si="0"/>
        <v>7507.3425000000007</v>
      </c>
      <c r="G24" s="338">
        <f t="shared" si="0"/>
        <v>0</v>
      </c>
      <c r="H24" s="338">
        <f t="shared" si="0"/>
        <v>0</v>
      </c>
      <c r="I24" s="338">
        <f t="shared" si="0"/>
        <v>0</v>
      </c>
      <c r="J24" s="338">
        <f t="shared" si="0"/>
        <v>0</v>
      </c>
      <c r="K24" s="338">
        <f t="shared" si="0"/>
        <v>0</v>
      </c>
      <c r="L24" s="338">
        <f t="shared" si="0"/>
        <v>0</v>
      </c>
      <c r="M24" s="338">
        <v>0</v>
      </c>
      <c r="N24" s="370">
        <f>SUM(D24:M24)</f>
        <v>189910.31</v>
      </c>
    </row>
    <row r="25" spans="2:14" ht="24" customHeight="1" x14ac:dyDescent="0.25">
      <c r="B25" s="347"/>
      <c r="C25" s="347"/>
      <c r="D25" s="347"/>
      <c r="E25" s="347"/>
      <c r="F25" s="347"/>
      <c r="G25" s="347"/>
      <c r="H25" s="347"/>
      <c r="I25" s="347"/>
      <c r="J25" s="347"/>
      <c r="K25" s="347"/>
      <c r="L25" s="347"/>
      <c r="M25" s="347"/>
      <c r="N25" s="347"/>
    </row>
    <row r="26" spans="2:14" ht="24" customHeight="1" x14ac:dyDescent="0.25">
      <c r="B26" s="269" t="s">
        <v>302</v>
      </c>
      <c r="C26" s="270"/>
      <c r="D26" s="356"/>
      <c r="E26" s="273"/>
      <c r="F26" s="273"/>
      <c r="G26" s="273"/>
      <c r="H26" s="273"/>
      <c r="I26" s="273"/>
      <c r="J26" s="273"/>
      <c r="K26" s="273"/>
      <c r="L26" s="273"/>
      <c r="M26" s="273"/>
      <c r="N26" s="274"/>
    </row>
    <row r="27" spans="2:14" ht="24" customHeight="1" x14ac:dyDescent="0.25">
      <c r="B27" s="268">
        <v>7</v>
      </c>
      <c r="C27" s="267" t="s">
        <v>284</v>
      </c>
      <c r="D27" s="263">
        <f>(G27+H27+M27)*-1</f>
        <v>0</v>
      </c>
      <c r="E27" s="333"/>
      <c r="F27" s="333"/>
      <c r="G27" s="263">
        <f>'3. CSS'!F20</f>
        <v>0</v>
      </c>
      <c r="H27" s="263">
        <f>'3. CSS'!F21</f>
        <v>0</v>
      </c>
      <c r="I27" s="333"/>
      <c r="J27" s="333"/>
      <c r="K27" s="333"/>
      <c r="L27" s="333"/>
      <c r="M27" s="263">
        <f>'3. CSS'!F22</f>
        <v>0</v>
      </c>
      <c r="N27" s="263">
        <f>SUM(D27:M27)</f>
        <v>0</v>
      </c>
    </row>
    <row r="28" spans="2:14" ht="24" customHeight="1" x14ac:dyDescent="0.25">
      <c r="B28" s="347"/>
      <c r="C28" s="347"/>
      <c r="D28" s="347"/>
      <c r="E28" s="347"/>
      <c r="F28" s="347"/>
      <c r="G28" s="347"/>
      <c r="H28" s="347"/>
      <c r="I28" s="347"/>
      <c r="J28" s="347"/>
      <c r="K28" s="347"/>
      <c r="L28" s="347"/>
      <c r="M28" s="347"/>
      <c r="N28" s="347"/>
    </row>
    <row r="29" spans="2:14" ht="24" customHeight="1" x14ac:dyDescent="0.25">
      <c r="B29" s="269" t="s">
        <v>303</v>
      </c>
      <c r="C29" s="270"/>
      <c r="D29" s="270"/>
      <c r="E29" s="271"/>
      <c r="F29" s="271"/>
      <c r="G29" s="271"/>
      <c r="H29" s="271"/>
      <c r="I29" s="271"/>
      <c r="J29" s="271"/>
      <c r="K29" s="271"/>
      <c r="L29" s="271"/>
      <c r="M29" s="271"/>
      <c r="N29" s="272"/>
    </row>
    <row r="30" spans="2:14" ht="24" customHeight="1" x14ac:dyDescent="0.25">
      <c r="B30" s="24">
        <v>8</v>
      </c>
      <c r="C30" s="267" t="s">
        <v>288</v>
      </c>
      <c r="D30" s="263">
        <f>'3. CSS'!F25</f>
        <v>9824242.2490546387</v>
      </c>
      <c r="E30" s="263">
        <f>'4. PEI'!F21</f>
        <v>2540654.7485996922</v>
      </c>
      <c r="F30" s="263">
        <f>'5. INN'!F22</f>
        <v>634761.43127723958</v>
      </c>
      <c r="G30" s="263">
        <f>'6. WET'!F20</f>
        <v>16232.500423116431</v>
      </c>
      <c r="H30" s="263">
        <f>'7. CFTN'!F21</f>
        <v>98136.75</v>
      </c>
      <c r="I30" s="333"/>
      <c r="J30" s="263">
        <f>'8. WET RP, HP'!E14</f>
        <v>0</v>
      </c>
      <c r="K30" s="263">
        <f>'4. PEI'!F17</f>
        <v>0</v>
      </c>
      <c r="L30" s="263">
        <f>'8. WET RP, HP'!E15</f>
        <v>0</v>
      </c>
      <c r="M30" s="333"/>
      <c r="N30" s="263">
        <f t="shared" ref="N30:N35" si="1">SUM(D30:M30)</f>
        <v>13114027.679354686</v>
      </c>
    </row>
    <row r="31" spans="2:14" ht="24" customHeight="1" x14ac:dyDescent="0.25">
      <c r="B31" s="24">
        <v>9</v>
      </c>
      <c r="C31" s="261" t="s">
        <v>5</v>
      </c>
      <c r="D31" s="260">
        <f>'3. CSS'!G25</f>
        <v>5683364.1352317128</v>
      </c>
      <c r="E31" s="260">
        <f>'4. PEI'!G21</f>
        <v>190457.0939073195</v>
      </c>
      <c r="F31" s="260">
        <f>'5. INN'!G22</f>
        <v>69972.568722760392</v>
      </c>
      <c r="G31" s="260">
        <f>'6. WET'!G20</f>
        <v>3865.9995768835697</v>
      </c>
      <c r="H31" s="260">
        <f>'7. CFTN'!G21</f>
        <v>0</v>
      </c>
      <c r="I31" s="7"/>
      <c r="J31" s="260">
        <f>'8. WET RP, HP'!F14</f>
        <v>0</v>
      </c>
      <c r="K31" s="260">
        <f>'4. PEI'!G17</f>
        <v>0</v>
      </c>
      <c r="L31" s="260">
        <f>'8. WET RP, HP'!F15</f>
        <v>0</v>
      </c>
      <c r="M31" s="326"/>
      <c r="N31" s="263">
        <f t="shared" si="1"/>
        <v>5947659.7974386765</v>
      </c>
    </row>
    <row r="32" spans="2:14" ht="24" customHeight="1" x14ac:dyDescent="0.25">
      <c r="B32" s="24">
        <v>10</v>
      </c>
      <c r="C32" s="261" t="s">
        <v>6</v>
      </c>
      <c r="D32" s="260">
        <f>'3. CSS'!H25</f>
        <v>0</v>
      </c>
      <c r="E32" s="260">
        <f>'4. PEI'!H21</f>
        <v>0</v>
      </c>
      <c r="F32" s="260">
        <f>'5. INN'!H22</f>
        <v>0</v>
      </c>
      <c r="G32" s="260">
        <f>'6. WET'!H20</f>
        <v>0</v>
      </c>
      <c r="H32" s="260">
        <f>'7. CFTN'!H21</f>
        <v>0</v>
      </c>
      <c r="I32" s="7"/>
      <c r="J32" s="260">
        <f>'8. WET RP, HP'!G14</f>
        <v>0</v>
      </c>
      <c r="K32" s="260">
        <f>'4. PEI'!H17</f>
        <v>0</v>
      </c>
      <c r="L32" s="260">
        <f>'8. WET RP, HP'!G15</f>
        <v>0</v>
      </c>
      <c r="M32" s="326"/>
      <c r="N32" s="263">
        <f t="shared" si="1"/>
        <v>0</v>
      </c>
    </row>
    <row r="33" spans="2:14" ht="24" customHeight="1" x14ac:dyDescent="0.25">
      <c r="B33" s="24">
        <v>11</v>
      </c>
      <c r="C33" s="261" t="s">
        <v>31</v>
      </c>
      <c r="D33" s="260">
        <f>'3. CSS'!I25</f>
        <v>204924.38382419426</v>
      </c>
      <c r="E33" s="260">
        <f>'4. PEI'!I21</f>
        <v>0</v>
      </c>
      <c r="F33" s="260">
        <f>'5. INN'!I22</f>
        <v>0</v>
      </c>
      <c r="G33" s="260">
        <f>'6. WET'!I20</f>
        <v>0</v>
      </c>
      <c r="H33" s="260">
        <f>'7. CFTN'!I21</f>
        <v>0</v>
      </c>
      <c r="I33" s="7"/>
      <c r="J33" s="260">
        <f>'8. WET RP, HP'!H14</f>
        <v>0</v>
      </c>
      <c r="K33" s="260">
        <f>'4. PEI'!I17</f>
        <v>0</v>
      </c>
      <c r="L33" s="260">
        <f>'8. WET RP, HP'!H15</f>
        <v>0</v>
      </c>
      <c r="M33" s="326"/>
      <c r="N33" s="263">
        <f t="shared" si="1"/>
        <v>204924.38382419426</v>
      </c>
    </row>
    <row r="34" spans="2:14" ht="24" customHeight="1" x14ac:dyDescent="0.25">
      <c r="B34" s="24">
        <v>12</v>
      </c>
      <c r="C34" s="261" t="s">
        <v>15</v>
      </c>
      <c r="D34" s="260">
        <f>'3. CSS'!J25</f>
        <v>15499.999999887377</v>
      </c>
      <c r="E34" s="260">
        <f>'4. PEI'!J21</f>
        <v>15500</v>
      </c>
      <c r="F34" s="260">
        <f>'5. INN'!J22</f>
        <v>0</v>
      </c>
      <c r="G34" s="260">
        <f>'6. WET'!J20</f>
        <v>0</v>
      </c>
      <c r="H34" s="260">
        <f>'7. CFTN'!J21</f>
        <v>0</v>
      </c>
      <c r="I34" s="7"/>
      <c r="J34" s="260">
        <f>'8. WET RP, HP'!I14</f>
        <v>0</v>
      </c>
      <c r="K34" s="260">
        <f>'4. PEI'!J17</f>
        <v>0</v>
      </c>
      <c r="L34" s="260">
        <f>'8. WET RP, HP'!I15</f>
        <v>0</v>
      </c>
      <c r="M34" s="326"/>
      <c r="N34" s="263">
        <f t="shared" si="1"/>
        <v>30999.999999887375</v>
      </c>
    </row>
    <row r="35" spans="2:14" ht="24" customHeight="1" x14ac:dyDescent="0.25">
      <c r="B35" s="24">
        <v>13</v>
      </c>
      <c r="C35" s="265" t="s">
        <v>25</v>
      </c>
      <c r="D35" s="266">
        <f>SUM(D30:D34)</f>
        <v>15728030.768110434</v>
      </c>
      <c r="E35" s="266">
        <f t="shared" ref="E35:L35" si="2">SUM(E30:E34)</f>
        <v>2746611.8425070117</v>
      </c>
      <c r="F35" s="266">
        <f t="shared" si="2"/>
        <v>704734</v>
      </c>
      <c r="G35" s="266">
        <f t="shared" si="2"/>
        <v>20098.5</v>
      </c>
      <c r="H35" s="266">
        <f t="shared" si="2"/>
        <v>98136.75</v>
      </c>
      <c r="I35" s="266">
        <f t="shared" si="2"/>
        <v>0</v>
      </c>
      <c r="J35" s="266">
        <f t="shared" si="2"/>
        <v>0</v>
      </c>
      <c r="K35" s="266">
        <f t="shared" si="2"/>
        <v>0</v>
      </c>
      <c r="L35" s="266">
        <f t="shared" si="2"/>
        <v>0</v>
      </c>
      <c r="M35" s="7"/>
      <c r="N35" s="338">
        <f t="shared" si="1"/>
        <v>19297611.860617444</v>
      </c>
    </row>
    <row r="36" spans="2:14" ht="24" customHeight="1" x14ac:dyDescent="0.25">
      <c r="B36" s="347"/>
      <c r="C36" s="347"/>
      <c r="D36" s="347"/>
      <c r="E36" s="347"/>
      <c r="F36" s="347"/>
      <c r="G36" s="347"/>
      <c r="H36" s="347"/>
      <c r="I36" s="347"/>
      <c r="J36" s="347"/>
      <c r="K36" s="347"/>
      <c r="L36" s="347"/>
      <c r="M36" s="347"/>
      <c r="N36" s="347"/>
    </row>
    <row r="37" spans="2:14" x14ac:dyDescent="0.25">
      <c r="B37" s="259"/>
      <c r="C37" s="3"/>
      <c r="D37" s="346"/>
      <c r="F37" s="259"/>
      <c r="G37" s="90"/>
      <c r="H37" s="259"/>
      <c r="I37" s="259"/>
      <c r="J37" s="259"/>
      <c r="K37" s="259"/>
      <c r="L37" s="259"/>
      <c r="M37" s="259"/>
      <c r="N37" s="259"/>
    </row>
    <row r="38" spans="2:14" x14ac:dyDescent="0.25">
      <c r="B38" s="269" t="s">
        <v>309</v>
      </c>
      <c r="C38" s="345"/>
      <c r="D38" s="279" t="s">
        <v>25</v>
      </c>
      <c r="E38" s="259"/>
      <c r="F38" s="90"/>
      <c r="G38" s="259"/>
      <c r="H38" s="259"/>
      <c r="I38" s="259"/>
      <c r="J38" s="259"/>
      <c r="K38" s="259"/>
      <c r="L38" s="259"/>
      <c r="M38" s="259"/>
      <c r="N38" s="346"/>
    </row>
    <row r="39" spans="2:14" x14ac:dyDescent="0.25">
      <c r="B39" s="24">
        <v>14</v>
      </c>
      <c r="C39" s="357" t="s">
        <v>22</v>
      </c>
      <c r="D39" s="365">
        <f>'3. CSS'!K14+'4. PEI'!K14+'5. INN'!K14+'6. WET'!K14+'7. CFTN'!K14</f>
        <v>0</v>
      </c>
      <c r="F39" s="90"/>
      <c r="G39" s="259"/>
      <c r="H39" s="259"/>
      <c r="I39" s="259"/>
      <c r="J39" s="259"/>
      <c r="K39" s="259"/>
      <c r="L39" s="259"/>
      <c r="M39" s="259"/>
      <c r="N39" s="346"/>
    </row>
    <row r="40" spans="2:14" x14ac:dyDescent="0.25">
      <c r="B40" s="24">
        <v>15</v>
      </c>
      <c r="C40" s="357" t="s">
        <v>23</v>
      </c>
      <c r="D40" s="365">
        <f>'3. CSS'!K15+'4. PEI'!K15+'5. INN'!K19+'6. WET'!K15+'7. CFTN'!K16+'7. CFTN'!K17</f>
        <v>0</v>
      </c>
      <c r="E40" s="262"/>
      <c r="F40" s="259"/>
      <c r="G40" s="259"/>
      <c r="H40" s="259"/>
      <c r="I40" s="259"/>
      <c r="J40" s="259"/>
      <c r="K40" s="259"/>
      <c r="L40" s="259"/>
      <c r="M40" s="259"/>
      <c r="N40" s="346"/>
    </row>
    <row r="41" spans="2:14" x14ac:dyDescent="0.25">
      <c r="B41" s="24">
        <v>16</v>
      </c>
      <c r="C41" s="357" t="s">
        <v>24</v>
      </c>
      <c r="D41" s="365">
        <f>'3. CSS'!K16+'4. PEI'!K16+'5. INN'!K15+'5. INN'!K18+'6. WET'!K16+'7. CFTN'!K18+'7. CFTN'!K19</f>
        <v>3352382.8858305793</v>
      </c>
      <c r="E41" s="262"/>
      <c r="F41" s="259"/>
      <c r="G41" s="259"/>
      <c r="H41" s="259"/>
      <c r="I41" s="259"/>
      <c r="J41" s="259"/>
      <c r="K41" s="259"/>
      <c r="L41" s="259"/>
      <c r="M41" s="259"/>
      <c r="N41" s="346"/>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70" zoomScaleNormal="70" zoomScaleSheetLayoutView="40" zoomScalePageLayoutView="70" workbookViewId="0">
      <selection activeCell="C18" sqref="C18:E18"/>
    </sheetView>
  </sheetViews>
  <sheetFormatPr defaultColWidth="9.140625" defaultRowHeight="15.75" zeroHeight="1" x14ac:dyDescent="0.25"/>
  <cols>
    <col min="1" max="1" width="2.7109375" style="277" customWidth="1"/>
    <col min="2" max="2" width="6.7109375" style="277" customWidth="1"/>
    <col min="3" max="3" width="13.5703125" style="277" customWidth="1"/>
    <col min="4" max="5" width="50.7109375" style="277" customWidth="1"/>
    <col min="6" max="6" width="20.7109375" style="277" customWidth="1"/>
    <col min="7" max="7" width="27.5703125" style="277" bestFit="1" customWidth="1"/>
    <col min="8" max="8" width="21.5703125" style="277" customWidth="1"/>
    <col min="9" max="9" width="25.85546875" style="277" bestFit="1" customWidth="1"/>
    <col min="10" max="10" width="17.7109375" style="277" customWidth="1"/>
    <col min="11" max="11" width="23" style="277" customWidth="1"/>
    <col min="12" max="12" width="20.140625" style="277" customWidth="1"/>
    <col min="13" max="13" width="40.28515625" customWidth="1"/>
  </cols>
  <sheetData>
    <row r="1" spans="1:12" x14ac:dyDescent="0.25">
      <c r="A1" s="280"/>
      <c r="B1" s="432"/>
      <c r="C1" s="432"/>
      <c r="D1" s="432"/>
      <c r="E1" s="280"/>
      <c r="F1" s="280"/>
      <c r="G1" s="280"/>
      <c r="H1" s="280"/>
      <c r="I1" s="280"/>
      <c r="J1" s="280"/>
      <c r="K1" s="280"/>
      <c r="L1" s="280"/>
    </row>
    <row r="2" spans="1:12" s="320" customFormat="1" ht="18" x14ac:dyDescent="0.25">
      <c r="B2" s="392" t="str">
        <f>'1. Information'!B2</f>
        <v>Version 7/1/2018</v>
      </c>
    </row>
    <row r="3" spans="1:12" ht="18" x14ac:dyDescent="0.25">
      <c r="A3" s="280"/>
      <c r="B3" s="227" t="str">
        <f>'1. Information'!B3</f>
        <v>Annual Mental Health Services Act Revenue and Expenditure Report</v>
      </c>
      <c r="C3" s="227"/>
      <c r="D3" s="227"/>
      <c r="E3" s="227"/>
      <c r="F3" s="227"/>
      <c r="G3" s="227"/>
      <c r="H3" s="227"/>
      <c r="I3" s="227"/>
      <c r="J3" s="227"/>
      <c r="K3" s="227"/>
      <c r="L3" s="280"/>
    </row>
    <row r="4" spans="1:12" ht="18" x14ac:dyDescent="0.25">
      <c r="A4" s="280"/>
      <c r="B4" s="227" t="str">
        <f>'1. Information'!B4</f>
        <v>Fiscal Year 2017-18</v>
      </c>
      <c r="C4" s="227"/>
      <c r="D4" s="227"/>
      <c r="E4" s="227"/>
      <c r="F4" s="227"/>
      <c r="G4" s="227"/>
      <c r="H4" s="227"/>
      <c r="I4" s="227"/>
      <c r="J4" s="227"/>
      <c r="K4" s="227"/>
      <c r="L4" s="280"/>
    </row>
    <row r="5" spans="1:12" ht="18" x14ac:dyDescent="0.25">
      <c r="A5" s="280"/>
      <c r="B5" s="227" t="s">
        <v>135</v>
      </c>
      <c r="C5" s="227"/>
      <c r="D5" s="227"/>
      <c r="E5" s="227"/>
      <c r="F5" s="227"/>
      <c r="G5" s="227"/>
      <c r="H5" s="227"/>
      <c r="I5" s="227"/>
      <c r="J5" s="227"/>
      <c r="K5" s="227"/>
      <c r="L5" s="280"/>
    </row>
    <row r="6" spans="1:12" x14ac:dyDescent="0.25">
      <c r="A6" s="280"/>
      <c r="B6" s="68"/>
      <c r="C6" s="68"/>
      <c r="D6" s="68"/>
      <c r="E6" s="68"/>
      <c r="F6" s="68"/>
      <c r="G6" s="68"/>
      <c r="H6" s="68"/>
      <c r="I6" s="68"/>
      <c r="J6" s="68"/>
      <c r="K6" s="68"/>
      <c r="L6" s="280"/>
    </row>
    <row r="7" spans="1:12" x14ac:dyDescent="0.25">
      <c r="A7" s="280"/>
      <c r="B7" s="433" t="s">
        <v>1</v>
      </c>
      <c r="C7" s="433"/>
      <c r="D7" s="9" t="str">
        <f>IF(ISBLANK('1. Information'!D8),"",'1. Information'!D8)</f>
        <v>Santa Cruz</v>
      </c>
      <c r="E7" s="280"/>
      <c r="F7" s="278" t="s">
        <v>2</v>
      </c>
      <c r="G7" s="281">
        <f>IF(ISBLANK('1. Information'!D7),"",'1. Information'!D7)</f>
        <v>43464</v>
      </c>
      <c r="H7" s="280"/>
      <c r="I7" s="280"/>
      <c r="J7" s="280"/>
      <c r="K7" s="282"/>
      <c r="L7" s="280"/>
    </row>
    <row r="8" spans="1:12" x14ac:dyDescent="0.25">
      <c r="A8" s="280"/>
      <c r="B8" s="280"/>
      <c r="C8" s="6"/>
      <c r="D8" s="6"/>
      <c r="E8" s="6"/>
      <c r="F8" s="280"/>
      <c r="G8" s="3"/>
      <c r="H8" s="283"/>
      <c r="I8" s="280"/>
      <c r="J8" s="280"/>
      <c r="K8"/>
      <c r="L8" s="282"/>
    </row>
    <row r="9" spans="1:12" ht="18.75" thickBot="1" x14ac:dyDescent="0.3">
      <c r="A9" s="280"/>
      <c r="B9" s="228" t="s">
        <v>260</v>
      </c>
      <c r="C9" s="41"/>
      <c r="D9" s="41"/>
      <c r="E9" s="41"/>
      <c r="F9" s="284"/>
      <c r="G9" s="55"/>
      <c r="H9" s="285"/>
      <c r="I9" s="284"/>
      <c r="J9" s="284"/>
      <c r="K9" s="284"/>
      <c r="L9"/>
    </row>
    <row r="10" spans="1:12" ht="16.5" thickTop="1" x14ac:dyDescent="0.25">
      <c r="A10" s="280"/>
      <c r="B10" s="127"/>
      <c r="C10" s="6"/>
      <c r="D10" s="6"/>
      <c r="E10" s="6"/>
      <c r="F10" s="3"/>
      <c r="G10" s="283"/>
      <c r="H10" s="280"/>
      <c r="I10" s="280"/>
      <c r="J10" s="280"/>
      <c r="K10" s="282"/>
      <c r="L10"/>
    </row>
    <row r="11" spans="1:12" ht="15.75" customHeight="1" x14ac:dyDescent="0.25">
      <c r="A11" s="280"/>
      <c r="F11" s="276" t="s">
        <v>27</v>
      </c>
      <c r="G11" s="24" t="s">
        <v>29</v>
      </c>
      <c r="H11" s="319" t="s">
        <v>32</v>
      </c>
      <c r="I11" s="276" t="s">
        <v>246</v>
      </c>
      <c r="J11" s="276" t="s">
        <v>247</v>
      </c>
      <c r="K11" s="276" t="s">
        <v>248</v>
      </c>
      <c r="L11"/>
    </row>
    <row r="12" spans="1:12" x14ac:dyDescent="0.25">
      <c r="A12" s="280"/>
      <c r="F12" s="339" t="s">
        <v>28</v>
      </c>
      <c r="G12" s="443" t="s">
        <v>30</v>
      </c>
      <c r="H12" s="441"/>
      <c r="I12" s="441"/>
      <c r="J12" s="444"/>
      <c r="K12" s="302"/>
      <c r="L12"/>
    </row>
    <row r="13" spans="1:12" ht="47.25" x14ac:dyDescent="0.25">
      <c r="A13" s="280"/>
      <c r="B13" s="40"/>
      <c r="F13" s="30" t="s">
        <v>300</v>
      </c>
      <c r="G13" s="27" t="s">
        <v>5</v>
      </c>
      <c r="H13" s="44" t="s">
        <v>6</v>
      </c>
      <c r="I13" s="27" t="s">
        <v>31</v>
      </c>
      <c r="J13" s="27" t="s">
        <v>15</v>
      </c>
      <c r="K13" s="301" t="s">
        <v>278</v>
      </c>
      <c r="L13"/>
    </row>
    <row r="14" spans="1:12" x14ac:dyDescent="0.25">
      <c r="A14" s="280"/>
      <c r="B14" s="276">
        <v>1</v>
      </c>
      <c r="C14" s="434" t="s">
        <v>7</v>
      </c>
      <c r="D14" s="434"/>
      <c r="E14" s="434"/>
      <c r="F14" s="366"/>
      <c r="G14" s="367"/>
      <c r="H14" s="352"/>
      <c r="I14" s="289"/>
      <c r="J14" s="289"/>
      <c r="K14" s="291">
        <f>SUM(F14:J14)</f>
        <v>0</v>
      </c>
      <c r="L14"/>
    </row>
    <row r="15" spans="1:12" ht="15" customHeight="1" x14ac:dyDescent="0.25">
      <c r="A15" s="280"/>
      <c r="B15" s="276">
        <v>2</v>
      </c>
      <c r="C15" s="434" t="s">
        <v>8</v>
      </c>
      <c r="D15" s="434"/>
      <c r="E15" s="434"/>
      <c r="F15" s="366"/>
      <c r="G15" s="289"/>
      <c r="H15" s="289"/>
      <c r="I15" s="289"/>
      <c r="J15" s="289"/>
      <c r="K15" s="291">
        <f t="shared" ref="K15:K23" si="0">SUM(F15:J15)</f>
        <v>0</v>
      </c>
      <c r="L15"/>
    </row>
    <row r="16" spans="1:12" x14ac:dyDescent="0.25">
      <c r="A16" s="280"/>
      <c r="B16" s="276">
        <v>3</v>
      </c>
      <c r="C16" s="434" t="s">
        <v>129</v>
      </c>
      <c r="D16" s="434"/>
      <c r="E16" s="434"/>
      <c r="F16" s="366">
        <v>1452064.7503522146</v>
      </c>
      <c r="G16" s="289">
        <v>1227177.33546218</v>
      </c>
      <c r="H16" s="289"/>
      <c r="I16" s="289"/>
      <c r="J16" s="289"/>
      <c r="K16" s="291">
        <f t="shared" si="0"/>
        <v>2679242.0858143945</v>
      </c>
      <c r="L16"/>
    </row>
    <row r="17" spans="1:12" x14ac:dyDescent="0.25">
      <c r="A17" s="280"/>
      <c r="B17" s="276">
        <v>4</v>
      </c>
      <c r="C17" s="448" t="s">
        <v>218</v>
      </c>
      <c r="D17" s="448"/>
      <c r="E17" s="448"/>
      <c r="F17" s="366"/>
      <c r="G17" s="289"/>
      <c r="H17" s="289"/>
      <c r="I17" s="289"/>
      <c r="J17" s="289"/>
      <c r="K17" s="291">
        <f t="shared" si="0"/>
        <v>0</v>
      </c>
      <c r="L17"/>
    </row>
    <row r="18" spans="1:12" x14ac:dyDescent="0.25">
      <c r="A18" s="280"/>
      <c r="B18" s="276">
        <v>5</v>
      </c>
      <c r="C18" s="448" t="s">
        <v>219</v>
      </c>
      <c r="D18" s="448"/>
      <c r="E18" s="448"/>
      <c r="F18" s="366"/>
      <c r="G18" s="293"/>
      <c r="H18" s="293"/>
      <c r="I18" s="293"/>
      <c r="J18" s="293"/>
      <c r="K18" s="291">
        <f t="shared" si="0"/>
        <v>0</v>
      </c>
      <c r="L18"/>
    </row>
    <row r="19" spans="1:12" x14ac:dyDescent="0.25">
      <c r="A19" s="280"/>
      <c r="B19" s="276">
        <v>6</v>
      </c>
      <c r="C19" s="434" t="s">
        <v>216</v>
      </c>
      <c r="D19" s="434"/>
      <c r="E19" s="434"/>
      <c r="F19" s="289"/>
      <c r="G19" s="293"/>
      <c r="H19" s="293"/>
      <c r="I19" s="293"/>
      <c r="J19" s="293"/>
      <c r="K19" s="292">
        <f t="shared" si="0"/>
        <v>0</v>
      </c>
      <c r="L19"/>
    </row>
    <row r="20" spans="1:12" x14ac:dyDescent="0.25">
      <c r="A20" s="282"/>
      <c r="B20" s="255">
        <v>7</v>
      </c>
      <c r="C20" s="445" t="s">
        <v>226</v>
      </c>
      <c r="D20" s="446"/>
      <c r="E20" s="447"/>
      <c r="F20" s="289"/>
      <c r="G20" s="292"/>
      <c r="H20" s="292"/>
      <c r="I20" s="292"/>
      <c r="J20" s="292"/>
      <c r="K20" s="292">
        <f t="shared" si="0"/>
        <v>0</v>
      </c>
      <c r="L20"/>
    </row>
    <row r="21" spans="1:12" x14ac:dyDescent="0.25">
      <c r="A21" s="282"/>
      <c r="B21" s="255">
        <v>8</v>
      </c>
      <c r="C21" s="445" t="s">
        <v>227</v>
      </c>
      <c r="D21" s="446"/>
      <c r="E21" s="447"/>
      <c r="F21" s="289"/>
      <c r="G21" s="292"/>
      <c r="H21" s="292"/>
      <c r="I21" s="292"/>
      <c r="J21" s="292"/>
      <c r="K21" s="292">
        <f t="shared" si="0"/>
        <v>0</v>
      </c>
      <c r="L21"/>
    </row>
    <row r="22" spans="1:12" x14ac:dyDescent="0.25">
      <c r="A22" s="282"/>
      <c r="B22" s="255">
        <v>9</v>
      </c>
      <c r="C22" s="445" t="s">
        <v>225</v>
      </c>
      <c r="D22" s="446"/>
      <c r="E22" s="447"/>
      <c r="F22" s="289"/>
      <c r="G22" s="292"/>
      <c r="H22" s="292"/>
      <c r="I22" s="292"/>
      <c r="J22" s="292"/>
      <c r="K22" s="292">
        <f t="shared" si="0"/>
        <v>0</v>
      </c>
      <c r="L22"/>
    </row>
    <row r="23" spans="1:12" x14ac:dyDescent="0.25">
      <c r="A23" s="280"/>
      <c r="B23" s="276">
        <v>10</v>
      </c>
      <c r="C23" s="434" t="s">
        <v>140</v>
      </c>
      <c r="D23" s="434"/>
      <c r="E23" s="434"/>
      <c r="F23" s="293">
        <f>SUM(G33:G132)</f>
        <v>8372177.4987024236</v>
      </c>
      <c r="G23" s="292">
        <f>SUM(H33:H132)</f>
        <v>4456186.7997695329</v>
      </c>
      <c r="H23" s="292">
        <f>SUM(I33:I132)</f>
        <v>0</v>
      </c>
      <c r="I23" s="292">
        <f>SUM(J33:J132)</f>
        <v>204924.38382419426</v>
      </c>
      <c r="J23" s="292">
        <f>SUM(K33:K132)</f>
        <v>15499.999999887377</v>
      </c>
      <c r="K23" s="292">
        <f t="shared" si="0"/>
        <v>13048788.68229604</v>
      </c>
      <c r="L23"/>
    </row>
    <row r="24" spans="1:12" ht="30.95" customHeight="1" x14ac:dyDescent="0.25">
      <c r="A24" s="280"/>
      <c r="B24" s="276">
        <v>11</v>
      </c>
      <c r="C24" s="435" t="s">
        <v>223</v>
      </c>
      <c r="D24" s="436"/>
      <c r="E24" s="437"/>
      <c r="F24" s="7">
        <f>SUM(F14:F16,F18:F23)</f>
        <v>9824242.2490546387</v>
      </c>
      <c r="G24" s="7">
        <f>SUM(G14:G16,G18:G23)</f>
        <v>5683364.1352317128</v>
      </c>
      <c r="H24" s="43">
        <f t="shared" ref="H24:J24" si="1">SUM(H14:H16,H18:H23)</f>
        <v>0</v>
      </c>
      <c r="I24" s="7">
        <f t="shared" si="1"/>
        <v>204924.38382419426</v>
      </c>
      <c r="J24" s="7">
        <f t="shared" si="1"/>
        <v>15499.999999887377</v>
      </c>
      <c r="K24" s="7">
        <f>SUM(K14:K16,K18:K23)</f>
        <v>15728030.768110434</v>
      </c>
      <c r="L24"/>
    </row>
    <row r="25" spans="1:12" s="324" customFormat="1" ht="30.95" customHeight="1" x14ac:dyDescent="0.25">
      <c r="A25" s="280"/>
      <c r="B25" s="276">
        <v>12</v>
      </c>
      <c r="C25" s="442" t="s">
        <v>283</v>
      </c>
      <c r="D25" s="442"/>
      <c r="E25" s="442"/>
      <c r="F25" s="7">
        <f>SUM(F14:F16,F18,F23)</f>
        <v>9824242.2490546387</v>
      </c>
      <c r="G25" s="298">
        <f t="shared" ref="G25:J25" si="2">SUM(G14:G16,G18,G23)</f>
        <v>5683364.1352317128</v>
      </c>
      <c r="H25" s="298">
        <f t="shared" si="2"/>
        <v>0</v>
      </c>
      <c r="I25" s="298">
        <f t="shared" si="2"/>
        <v>204924.38382419426</v>
      </c>
      <c r="J25" s="7">
        <f t="shared" si="2"/>
        <v>15499.999999887377</v>
      </c>
      <c r="K25" s="7">
        <f>SUM(K14:K16,K18,K23)</f>
        <v>15728030.768110434</v>
      </c>
    </row>
    <row r="26" spans="1:12" x14ac:dyDescent="0.25">
      <c r="A26" s="280"/>
      <c r="B26" s="280"/>
      <c r="C26" s="280"/>
      <c r="D26" s="3"/>
      <c r="E26" s="3"/>
      <c r="F26" s="57"/>
      <c r="G26" s="282"/>
      <c r="H26" s="282"/>
      <c r="I26" s="282"/>
      <c r="J26" s="282"/>
      <c r="K26" s="282"/>
      <c r="L26" s="280"/>
    </row>
    <row r="27" spans="1:12" x14ac:dyDescent="0.25">
      <c r="A27" s="280"/>
      <c r="B27" s="280"/>
      <c r="C27" s="59"/>
      <c r="D27" s="3"/>
      <c r="E27" s="3"/>
      <c r="F27" s="60"/>
      <c r="G27" s="282"/>
      <c r="H27" s="282"/>
      <c r="I27" s="282"/>
      <c r="J27" s="282"/>
      <c r="K27" s="282"/>
      <c r="L27" s="280"/>
    </row>
    <row r="28" spans="1:12" ht="18.75" thickBot="1" x14ac:dyDescent="0.3">
      <c r="A28" s="280"/>
      <c r="B28" s="229" t="s">
        <v>261</v>
      </c>
      <c r="C28" s="58"/>
      <c r="D28" s="55"/>
      <c r="E28" s="55"/>
      <c r="F28" s="61"/>
      <c r="G28" s="286"/>
      <c r="H28" s="286"/>
      <c r="I28" s="286"/>
      <c r="J28" s="286"/>
      <c r="K28" s="286"/>
      <c r="L28" s="284"/>
    </row>
    <row r="29" spans="1:12" ht="16.5" thickTop="1" x14ac:dyDescent="0.25">
      <c r="A29" s="280"/>
      <c r="B29" s="128"/>
      <c r="C29" s="59"/>
      <c r="D29" s="3"/>
      <c r="E29" s="3"/>
      <c r="F29" s="60"/>
      <c r="G29" s="282"/>
      <c r="H29" s="282"/>
      <c r="I29" s="282"/>
      <c r="J29" s="282"/>
      <c r="K29" s="282"/>
      <c r="L29" s="280"/>
    </row>
    <row r="30" spans="1:12" x14ac:dyDescent="0.25">
      <c r="A30" s="280"/>
      <c r="B30" s="59"/>
      <c r="C30" s="276" t="s">
        <v>27</v>
      </c>
      <c r="D30" s="24" t="s">
        <v>29</v>
      </c>
      <c r="E30" s="24" t="s">
        <v>32</v>
      </c>
      <c r="F30" s="276" t="s">
        <v>246</v>
      </c>
      <c r="G30" s="24" t="s">
        <v>247</v>
      </c>
      <c r="H30" s="24" t="s">
        <v>248</v>
      </c>
      <c r="I30" s="276" t="s">
        <v>257</v>
      </c>
      <c r="J30" s="24" t="s">
        <v>249</v>
      </c>
      <c r="K30" s="24" t="s">
        <v>250</v>
      </c>
      <c r="L30" s="24" t="s">
        <v>251</v>
      </c>
    </row>
    <row r="31" spans="1:12" x14ac:dyDescent="0.25">
      <c r="A31" s="280"/>
      <c r="B31" s="5"/>
      <c r="C31" s="322"/>
      <c r="D31" s="441" t="s">
        <v>166</v>
      </c>
      <c r="E31" s="441"/>
      <c r="F31" s="441"/>
      <c r="G31" s="343" t="s">
        <v>28</v>
      </c>
      <c r="H31" s="438" t="s">
        <v>30</v>
      </c>
      <c r="I31" s="439"/>
      <c r="J31" s="439"/>
      <c r="K31" s="440"/>
      <c r="L31" s="307"/>
    </row>
    <row r="32" spans="1:12" ht="87.75" customHeight="1" x14ac:dyDescent="0.25">
      <c r="A32" s="280"/>
      <c r="B32" s="62" t="s">
        <v>134</v>
      </c>
      <c r="C32" s="63" t="s">
        <v>195</v>
      </c>
      <c r="D32" s="64" t="s">
        <v>10</v>
      </c>
      <c r="E32" s="64" t="s">
        <v>4</v>
      </c>
      <c r="F32" s="64" t="s">
        <v>9</v>
      </c>
      <c r="G32" s="30" t="s">
        <v>300</v>
      </c>
      <c r="H32" s="64" t="s">
        <v>5</v>
      </c>
      <c r="I32" s="64" t="s">
        <v>6</v>
      </c>
      <c r="J32" s="64" t="s">
        <v>31</v>
      </c>
      <c r="K32" s="316" t="s">
        <v>15</v>
      </c>
      <c r="L32" s="301" t="s">
        <v>278</v>
      </c>
    </row>
    <row r="33" spans="1:12" x14ac:dyDescent="0.25">
      <c r="A33" s="280"/>
      <c r="B33" s="294">
        <v>1</v>
      </c>
      <c r="C33" s="295">
        <f t="shared" ref="C33:C64" si="3">IF(L33&lt;&gt;0,VLOOKUP($D$7,Info_County_Code,2,FALSE),"")</f>
        <v>44</v>
      </c>
      <c r="D33" s="394" t="s">
        <v>328</v>
      </c>
      <c r="E33" s="394"/>
      <c r="F33" s="296" t="s">
        <v>103</v>
      </c>
      <c r="G33" s="290">
        <v>1038348.6171640049</v>
      </c>
      <c r="H33" s="290">
        <v>671962.68530941266</v>
      </c>
      <c r="I33" s="290"/>
      <c r="J33" s="317">
        <v>105293.70340061473</v>
      </c>
      <c r="K33" s="290">
        <v>15499.999999887377</v>
      </c>
      <c r="L33" s="292">
        <f>SUM(G33:K33)</f>
        <v>1831105.0058739195</v>
      </c>
    </row>
    <row r="34" spans="1:12" s="358" customFormat="1" x14ac:dyDescent="0.25">
      <c r="A34" s="280"/>
      <c r="B34" s="294">
        <v>2</v>
      </c>
      <c r="C34" s="295">
        <f t="shared" si="3"/>
        <v>44</v>
      </c>
      <c r="D34" s="394" t="s">
        <v>329</v>
      </c>
      <c r="E34" s="394"/>
      <c r="F34" s="296" t="s">
        <v>103</v>
      </c>
      <c r="G34" s="290">
        <v>149954.00004900014</v>
      </c>
      <c r="H34" s="290">
        <v>75828.593303131478</v>
      </c>
      <c r="I34" s="290"/>
      <c r="J34" s="317">
        <v>68245.733972818329</v>
      </c>
      <c r="K34" s="290"/>
      <c r="L34" s="292">
        <f t="shared" ref="L34:L97" si="4">SUM(G34:K34)</f>
        <v>294028.3273249499</v>
      </c>
    </row>
    <row r="35" spans="1:12" s="358" customFormat="1" x14ac:dyDescent="0.25">
      <c r="A35" s="280"/>
      <c r="B35" s="294">
        <v>3</v>
      </c>
      <c r="C35" s="295">
        <f t="shared" si="3"/>
        <v>44</v>
      </c>
      <c r="D35" s="394" t="s">
        <v>330</v>
      </c>
      <c r="E35" s="394"/>
      <c r="F35" s="296" t="s">
        <v>103</v>
      </c>
      <c r="G35" s="290">
        <v>641411.12518340175</v>
      </c>
      <c r="H35" s="290">
        <v>521273.65454245458</v>
      </c>
      <c r="I35" s="290"/>
      <c r="J35" s="317">
        <v>26681.546453068881</v>
      </c>
      <c r="K35" s="290"/>
      <c r="L35" s="292">
        <f t="shared" si="4"/>
        <v>1189366.3261789253</v>
      </c>
    </row>
    <row r="36" spans="1:12" s="358" customFormat="1" x14ac:dyDescent="0.25">
      <c r="A36" s="280"/>
      <c r="B36" s="294">
        <v>4</v>
      </c>
      <c r="C36" s="295">
        <f t="shared" si="3"/>
        <v>44</v>
      </c>
      <c r="D36" s="394" t="s">
        <v>331</v>
      </c>
      <c r="E36" s="394"/>
      <c r="F36" s="296" t="s">
        <v>103</v>
      </c>
      <c r="G36" s="290">
        <v>178126.33344378966</v>
      </c>
      <c r="H36" s="290">
        <v>150539.18936412994</v>
      </c>
      <c r="I36" s="290"/>
      <c r="J36" s="317">
        <v>0</v>
      </c>
      <c r="K36" s="290"/>
      <c r="L36" s="292">
        <f t="shared" si="4"/>
        <v>328665.52280791959</v>
      </c>
    </row>
    <row r="37" spans="1:12" s="358" customFormat="1" x14ac:dyDescent="0.25">
      <c r="A37" s="280"/>
      <c r="B37" s="294">
        <v>5</v>
      </c>
      <c r="C37" s="295">
        <f t="shared" si="3"/>
        <v>44</v>
      </c>
      <c r="D37" s="394" t="s">
        <v>332</v>
      </c>
      <c r="E37" s="394"/>
      <c r="F37" s="296" t="s">
        <v>103</v>
      </c>
      <c r="G37" s="290">
        <v>10452.000004871796</v>
      </c>
      <c r="H37" s="290">
        <v>5225.999997435898</v>
      </c>
      <c r="I37" s="290"/>
      <c r="J37" s="317">
        <v>4703.3999976923078</v>
      </c>
      <c r="K37" s="290"/>
      <c r="L37" s="292">
        <f t="shared" si="4"/>
        <v>20381.400000000001</v>
      </c>
    </row>
    <row r="38" spans="1:12" s="358" customFormat="1" x14ac:dyDescent="0.25">
      <c r="A38" s="280"/>
      <c r="B38" s="294">
        <v>6</v>
      </c>
      <c r="C38" s="295">
        <f t="shared" si="3"/>
        <v>44</v>
      </c>
      <c r="D38" s="394" t="s">
        <v>333</v>
      </c>
      <c r="E38" s="394"/>
      <c r="F38" s="296" t="s">
        <v>103</v>
      </c>
      <c r="G38" s="290">
        <v>386646.26485252118</v>
      </c>
      <c r="H38" s="290">
        <v>212148.04956117371</v>
      </c>
      <c r="I38" s="290"/>
      <c r="J38" s="317"/>
      <c r="K38" s="290"/>
      <c r="L38" s="292">
        <f t="shared" si="4"/>
        <v>598794.3144136949</v>
      </c>
    </row>
    <row r="39" spans="1:12" s="358" customFormat="1" x14ac:dyDescent="0.25">
      <c r="A39" s="280"/>
      <c r="B39" s="294">
        <v>7</v>
      </c>
      <c r="C39" s="295">
        <f t="shared" si="3"/>
        <v>44</v>
      </c>
      <c r="D39" s="394" t="s">
        <v>334</v>
      </c>
      <c r="E39" s="394"/>
      <c r="F39" s="296" t="s">
        <v>103</v>
      </c>
      <c r="G39" s="290">
        <v>22448.099999469996</v>
      </c>
      <c r="H39" s="290">
        <v>2964.2510673074212</v>
      </c>
      <c r="I39" s="290"/>
      <c r="J39" s="317"/>
      <c r="K39" s="290"/>
      <c r="L39" s="292">
        <f t="shared" si="4"/>
        <v>25412.351066777417</v>
      </c>
    </row>
    <row r="40" spans="1:12" s="358" customFormat="1" x14ac:dyDescent="0.25">
      <c r="A40" s="280"/>
      <c r="B40" s="294">
        <v>8</v>
      </c>
      <c r="C40" s="295">
        <f t="shared" si="3"/>
        <v>44</v>
      </c>
      <c r="D40" s="394" t="s">
        <v>335</v>
      </c>
      <c r="E40" s="394"/>
      <c r="F40" s="296" t="s">
        <v>103</v>
      </c>
      <c r="G40" s="290">
        <v>865457.11346908403</v>
      </c>
      <c r="H40" s="290">
        <v>421034.3307611635</v>
      </c>
      <c r="I40" s="290"/>
      <c r="J40" s="317"/>
      <c r="K40" s="290"/>
      <c r="L40" s="292">
        <f t="shared" si="4"/>
        <v>1286491.4442302475</v>
      </c>
    </row>
    <row r="41" spans="1:12" s="358" customFormat="1" x14ac:dyDescent="0.25">
      <c r="A41" s="280"/>
      <c r="B41" s="294">
        <v>9</v>
      </c>
      <c r="C41" s="295">
        <f t="shared" si="3"/>
        <v>44</v>
      </c>
      <c r="D41" s="394" t="s">
        <v>333</v>
      </c>
      <c r="E41" s="394"/>
      <c r="F41" s="296" t="s">
        <v>102</v>
      </c>
      <c r="G41" s="290">
        <v>785009.083185422</v>
      </c>
      <c r="H41" s="290">
        <v>430724.82789692836</v>
      </c>
      <c r="I41" s="290"/>
      <c r="J41" s="317"/>
      <c r="K41" s="290"/>
      <c r="L41" s="292">
        <f t="shared" si="4"/>
        <v>1215733.9110823504</v>
      </c>
    </row>
    <row r="42" spans="1:12" s="358" customFormat="1" x14ac:dyDescent="0.25">
      <c r="A42" s="280"/>
      <c r="B42" s="294">
        <v>10</v>
      </c>
      <c r="C42" s="295">
        <f t="shared" si="3"/>
        <v>44</v>
      </c>
      <c r="D42" s="394" t="s">
        <v>334</v>
      </c>
      <c r="E42" s="394"/>
      <c r="F42" s="296" t="s">
        <v>102</v>
      </c>
      <c r="G42" s="290">
        <v>351686.89999169647</v>
      </c>
      <c r="H42" s="290">
        <v>46439.933387816316</v>
      </c>
      <c r="I42" s="290"/>
      <c r="J42" s="317"/>
      <c r="K42" s="290"/>
      <c r="L42" s="292">
        <f t="shared" si="4"/>
        <v>398126.83337951277</v>
      </c>
    </row>
    <row r="43" spans="1:12" s="358" customFormat="1" x14ac:dyDescent="0.25">
      <c r="A43" s="280"/>
      <c r="B43" s="294">
        <v>11</v>
      </c>
      <c r="C43" s="295">
        <f t="shared" si="3"/>
        <v>44</v>
      </c>
      <c r="D43" s="394" t="s">
        <v>335</v>
      </c>
      <c r="E43" s="394"/>
      <c r="F43" s="296" t="s">
        <v>102</v>
      </c>
      <c r="G43" s="290">
        <v>3942637.961359161</v>
      </c>
      <c r="H43" s="290">
        <v>1918045.284578579</v>
      </c>
      <c r="I43" s="290"/>
      <c r="J43" s="317"/>
      <c r="K43" s="290"/>
      <c r="L43" s="292">
        <f t="shared" si="4"/>
        <v>5860683.2459377404</v>
      </c>
    </row>
    <row r="44" spans="1:12" s="358" customFormat="1" x14ac:dyDescent="0.25">
      <c r="A44" s="280"/>
      <c r="B44" s="294">
        <v>12</v>
      </c>
      <c r="C44" s="295" t="str">
        <f t="shared" si="3"/>
        <v/>
      </c>
      <c r="D44" s="394"/>
      <c r="E44" s="394"/>
      <c r="F44" s="296"/>
      <c r="G44" s="290"/>
      <c r="H44" s="290"/>
      <c r="I44" s="290"/>
      <c r="J44" s="317"/>
      <c r="K44" s="290"/>
      <c r="L44" s="292">
        <f t="shared" si="4"/>
        <v>0</v>
      </c>
    </row>
    <row r="45" spans="1:12" s="358" customFormat="1" x14ac:dyDescent="0.25">
      <c r="A45" s="280"/>
      <c r="B45" s="294">
        <v>13</v>
      </c>
      <c r="C45" s="295" t="str">
        <f t="shared" si="3"/>
        <v/>
      </c>
      <c r="D45" s="394"/>
      <c r="E45" s="394"/>
      <c r="F45" s="296"/>
      <c r="G45" s="290"/>
      <c r="H45" s="290"/>
      <c r="I45" s="290"/>
      <c r="J45" s="317"/>
      <c r="K45" s="290"/>
      <c r="L45" s="292">
        <f t="shared" si="4"/>
        <v>0</v>
      </c>
    </row>
    <row r="46" spans="1:12" s="358" customFormat="1" x14ac:dyDescent="0.25">
      <c r="A46" s="280"/>
      <c r="B46" s="294">
        <v>14</v>
      </c>
      <c r="C46" s="295" t="str">
        <f t="shared" si="3"/>
        <v/>
      </c>
      <c r="D46" s="394"/>
      <c r="E46" s="394"/>
      <c r="F46" s="296"/>
      <c r="G46" s="290"/>
      <c r="H46" s="290"/>
      <c r="I46" s="290"/>
      <c r="J46" s="317"/>
      <c r="K46" s="290"/>
      <c r="L46" s="292">
        <f t="shared" si="4"/>
        <v>0</v>
      </c>
    </row>
    <row r="47" spans="1:12" s="358" customFormat="1" x14ac:dyDescent="0.25">
      <c r="A47" s="280"/>
      <c r="B47" s="294">
        <v>15</v>
      </c>
      <c r="C47" s="295" t="str">
        <f t="shared" si="3"/>
        <v/>
      </c>
      <c r="D47" s="394"/>
      <c r="E47" s="394"/>
      <c r="F47" s="296"/>
      <c r="G47" s="290"/>
      <c r="H47" s="290"/>
      <c r="I47" s="290"/>
      <c r="J47" s="317"/>
      <c r="K47" s="290"/>
      <c r="L47" s="292">
        <f t="shared" si="4"/>
        <v>0</v>
      </c>
    </row>
    <row r="48" spans="1:12" s="358" customFormat="1" x14ac:dyDescent="0.25">
      <c r="A48" s="280"/>
      <c r="B48" s="294">
        <v>16</v>
      </c>
      <c r="C48" s="295" t="str">
        <f t="shared" si="3"/>
        <v/>
      </c>
      <c r="D48" s="394"/>
      <c r="E48" s="394"/>
      <c r="F48" s="296"/>
      <c r="G48" s="290"/>
      <c r="H48" s="290"/>
      <c r="I48" s="290"/>
      <c r="J48" s="317"/>
      <c r="K48" s="290"/>
      <c r="L48" s="292">
        <f t="shared" si="4"/>
        <v>0</v>
      </c>
    </row>
    <row r="49" spans="1:12" s="358" customFormat="1" x14ac:dyDescent="0.25">
      <c r="A49" s="280"/>
      <c r="B49" s="294">
        <v>17</v>
      </c>
      <c r="C49" s="295" t="str">
        <f t="shared" si="3"/>
        <v/>
      </c>
      <c r="D49" s="394"/>
      <c r="E49" s="394"/>
      <c r="F49" s="296"/>
      <c r="G49" s="290"/>
      <c r="H49" s="290"/>
      <c r="I49" s="290"/>
      <c r="J49" s="317"/>
      <c r="K49" s="290"/>
      <c r="L49" s="292">
        <f t="shared" si="4"/>
        <v>0</v>
      </c>
    </row>
    <row r="50" spans="1:12" s="358" customFormat="1" x14ac:dyDescent="0.25">
      <c r="A50" s="280"/>
      <c r="B50" s="294">
        <v>18</v>
      </c>
      <c r="C50" s="295" t="str">
        <f t="shared" si="3"/>
        <v/>
      </c>
      <c r="D50" s="394"/>
      <c r="E50" s="394"/>
      <c r="F50" s="296"/>
      <c r="G50" s="290"/>
      <c r="H50" s="290"/>
      <c r="I50" s="290"/>
      <c r="J50" s="317"/>
      <c r="K50" s="290"/>
      <c r="L50" s="292">
        <f t="shared" si="4"/>
        <v>0</v>
      </c>
    </row>
    <row r="51" spans="1:12" s="358" customFormat="1" x14ac:dyDescent="0.25">
      <c r="A51" s="280"/>
      <c r="B51" s="294">
        <v>19</v>
      </c>
      <c r="C51" s="295" t="str">
        <f t="shared" si="3"/>
        <v/>
      </c>
      <c r="D51" s="394"/>
      <c r="E51" s="394"/>
      <c r="F51" s="296"/>
      <c r="G51" s="290"/>
      <c r="H51" s="290"/>
      <c r="I51" s="290"/>
      <c r="J51" s="317"/>
      <c r="K51" s="290"/>
      <c r="L51" s="292">
        <f t="shared" si="4"/>
        <v>0</v>
      </c>
    </row>
    <row r="52" spans="1:12" s="358" customFormat="1" x14ac:dyDescent="0.25">
      <c r="A52" s="280"/>
      <c r="B52" s="294">
        <v>20</v>
      </c>
      <c r="C52" s="295" t="str">
        <f t="shared" si="3"/>
        <v/>
      </c>
      <c r="D52" s="394"/>
      <c r="E52" s="394"/>
      <c r="F52" s="296"/>
      <c r="G52" s="290"/>
      <c r="H52" s="290"/>
      <c r="I52" s="290"/>
      <c r="J52" s="317"/>
      <c r="K52" s="290"/>
      <c r="L52" s="292">
        <f t="shared" si="4"/>
        <v>0</v>
      </c>
    </row>
    <row r="53" spans="1:12" s="358" customFormat="1" x14ac:dyDescent="0.25">
      <c r="A53" s="280"/>
      <c r="B53" s="294">
        <v>21</v>
      </c>
      <c r="C53" s="295" t="str">
        <f t="shared" si="3"/>
        <v/>
      </c>
      <c r="D53" s="394"/>
      <c r="E53" s="394"/>
      <c r="F53" s="296"/>
      <c r="G53" s="290"/>
      <c r="H53" s="290"/>
      <c r="I53" s="290"/>
      <c r="J53" s="317"/>
      <c r="K53" s="290"/>
      <c r="L53" s="292">
        <f t="shared" si="4"/>
        <v>0</v>
      </c>
    </row>
    <row r="54" spans="1:12" s="358" customFormat="1" x14ac:dyDescent="0.25">
      <c r="A54" s="280"/>
      <c r="B54" s="294">
        <v>22</v>
      </c>
      <c r="C54" s="295" t="str">
        <f t="shared" si="3"/>
        <v/>
      </c>
      <c r="D54" s="394"/>
      <c r="E54" s="394"/>
      <c r="F54" s="296"/>
      <c r="G54" s="290"/>
      <c r="H54" s="290"/>
      <c r="I54" s="290"/>
      <c r="J54" s="317"/>
      <c r="K54" s="290"/>
      <c r="L54" s="292">
        <f t="shared" si="4"/>
        <v>0</v>
      </c>
    </row>
    <row r="55" spans="1:12" s="358" customFormat="1" x14ac:dyDescent="0.25">
      <c r="A55" s="280"/>
      <c r="B55" s="294">
        <v>23</v>
      </c>
      <c r="C55" s="295" t="str">
        <f t="shared" si="3"/>
        <v/>
      </c>
      <c r="D55" s="394"/>
      <c r="E55" s="394"/>
      <c r="F55" s="296"/>
      <c r="G55" s="290"/>
      <c r="H55" s="290"/>
      <c r="I55" s="290"/>
      <c r="J55" s="317"/>
      <c r="K55" s="290"/>
      <c r="L55" s="292">
        <f t="shared" si="4"/>
        <v>0</v>
      </c>
    </row>
    <row r="56" spans="1:12" s="358" customFormat="1" x14ac:dyDescent="0.25">
      <c r="A56" s="280"/>
      <c r="B56" s="294">
        <v>24</v>
      </c>
      <c r="C56" s="295" t="str">
        <f t="shared" si="3"/>
        <v/>
      </c>
      <c r="D56" s="394"/>
      <c r="E56" s="394"/>
      <c r="F56" s="296"/>
      <c r="G56" s="290"/>
      <c r="H56" s="290"/>
      <c r="I56" s="290"/>
      <c r="J56" s="317"/>
      <c r="K56" s="290"/>
      <c r="L56" s="292">
        <f t="shared" si="4"/>
        <v>0</v>
      </c>
    </row>
    <row r="57" spans="1:12" s="358" customFormat="1" x14ac:dyDescent="0.25">
      <c r="A57" s="280"/>
      <c r="B57" s="294">
        <v>25</v>
      </c>
      <c r="C57" s="295" t="str">
        <f t="shared" si="3"/>
        <v/>
      </c>
      <c r="D57" s="394"/>
      <c r="E57" s="394"/>
      <c r="F57" s="296"/>
      <c r="G57" s="290"/>
      <c r="H57" s="290"/>
      <c r="I57" s="290"/>
      <c r="J57" s="317"/>
      <c r="K57" s="290"/>
      <c r="L57" s="292">
        <f t="shared" si="4"/>
        <v>0</v>
      </c>
    </row>
    <row r="58" spans="1:12" s="358" customFormat="1" x14ac:dyDescent="0.25">
      <c r="A58" s="280"/>
      <c r="B58" s="294">
        <v>26</v>
      </c>
      <c r="C58" s="295" t="str">
        <f t="shared" si="3"/>
        <v/>
      </c>
      <c r="D58" s="394"/>
      <c r="E58" s="394"/>
      <c r="F58" s="296"/>
      <c r="G58" s="290"/>
      <c r="H58" s="290"/>
      <c r="I58" s="290"/>
      <c r="J58" s="317"/>
      <c r="K58" s="290"/>
      <c r="L58" s="292">
        <f t="shared" si="4"/>
        <v>0</v>
      </c>
    </row>
    <row r="59" spans="1:12" s="358" customFormat="1" x14ac:dyDescent="0.25">
      <c r="A59" s="280"/>
      <c r="B59" s="294">
        <v>27</v>
      </c>
      <c r="C59" s="295" t="str">
        <f t="shared" si="3"/>
        <v/>
      </c>
      <c r="D59" s="394"/>
      <c r="E59" s="394"/>
      <c r="F59" s="296"/>
      <c r="G59" s="290"/>
      <c r="H59" s="290"/>
      <c r="I59" s="290"/>
      <c r="J59" s="317"/>
      <c r="K59" s="290"/>
      <c r="L59" s="292">
        <f t="shared" si="4"/>
        <v>0</v>
      </c>
    </row>
    <row r="60" spans="1:12" s="358" customFormat="1" x14ac:dyDescent="0.25">
      <c r="A60" s="280"/>
      <c r="B60" s="294">
        <v>28</v>
      </c>
      <c r="C60" s="295" t="str">
        <f t="shared" si="3"/>
        <v/>
      </c>
      <c r="D60" s="394"/>
      <c r="E60" s="394"/>
      <c r="F60" s="296"/>
      <c r="G60" s="290"/>
      <c r="H60" s="290"/>
      <c r="I60" s="290"/>
      <c r="J60" s="317"/>
      <c r="K60" s="290"/>
      <c r="L60" s="292">
        <f t="shared" si="4"/>
        <v>0</v>
      </c>
    </row>
    <row r="61" spans="1:12" s="358" customFormat="1" x14ac:dyDescent="0.25">
      <c r="A61" s="280"/>
      <c r="B61" s="294">
        <v>29</v>
      </c>
      <c r="C61" s="295" t="str">
        <f t="shared" si="3"/>
        <v/>
      </c>
      <c r="D61" s="394"/>
      <c r="E61" s="394"/>
      <c r="F61" s="296"/>
      <c r="G61" s="290"/>
      <c r="H61" s="290"/>
      <c r="I61" s="290"/>
      <c r="J61" s="317"/>
      <c r="K61" s="290"/>
      <c r="L61" s="292">
        <f t="shared" si="4"/>
        <v>0</v>
      </c>
    </row>
    <row r="62" spans="1:12" s="358" customFormat="1" x14ac:dyDescent="0.25">
      <c r="A62" s="280"/>
      <c r="B62" s="294">
        <v>30</v>
      </c>
      <c r="C62" s="295" t="str">
        <f t="shared" si="3"/>
        <v/>
      </c>
      <c r="D62" s="394"/>
      <c r="E62" s="394"/>
      <c r="F62" s="296"/>
      <c r="G62" s="290"/>
      <c r="H62" s="290"/>
      <c r="I62" s="290"/>
      <c r="J62" s="317"/>
      <c r="K62" s="290"/>
      <c r="L62" s="292">
        <f t="shared" si="4"/>
        <v>0</v>
      </c>
    </row>
    <row r="63" spans="1:12" s="358" customFormat="1" x14ac:dyDescent="0.25">
      <c r="A63" s="280"/>
      <c r="B63" s="294">
        <v>31</v>
      </c>
      <c r="C63" s="295" t="str">
        <f t="shared" si="3"/>
        <v/>
      </c>
      <c r="D63" s="394"/>
      <c r="E63" s="394"/>
      <c r="F63" s="296"/>
      <c r="G63" s="290"/>
      <c r="H63" s="290"/>
      <c r="I63" s="290"/>
      <c r="J63" s="317"/>
      <c r="K63" s="290"/>
      <c r="L63" s="292">
        <f t="shared" si="4"/>
        <v>0</v>
      </c>
    </row>
    <row r="64" spans="1:12" s="358" customFormat="1" x14ac:dyDescent="0.25">
      <c r="A64" s="280"/>
      <c r="B64" s="294">
        <v>32</v>
      </c>
      <c r="C64" s="295" t="str">
        <f t="shared" si="3"/>
        <v/>
      </c>
      <c r="D64" s="394"/>
      <c r="E64" s="394"/>
      <c r="F64" s="296"/>
      <c r="G64" s="290"/>
      <c r="H64" s="290"/>
      <c r="I64" s="290"/>
      <c r="J64" s="317"/>
      <c r="K64" s="290"/>
      <c r="L64" s="292">
        <f t="shared" si="4"/>
        <v>0</v>
      </c>
    </row>
    <row r="65" spans="1:12" s="358" customFormat="1" x14ac:dyDescent="0.25">
      <c r="A65" s="280"/>
      <c r="B65" s="294">
        <v>33</v>
      </c>
      <c r="C65" s="295" t="str">
        <f t="shared" ref="C65:C96" si="5">IF(L65&lt;&gt;0,VLOOKUP($D$7,Info_County_Code,2,FALSE),"")</f>
        <v/>
      </c>
      <c r="D65" s="394"/>
      <c r="E65" s="394"/>
      <c r="F65" s="296"/>
      <c r="G65" s="290"/>
      <c r="H65" s="290"/>
      <c r="I65" s="290"/>
      <c r="J65" s="317"/>
      <c r="K65" s="290"/>
      <c r="L65" s="292">
        <f t="shared" si="4"/>
        <v>0</v>
      </c>
    </row>
    <row r="66" spans="1:12" s="358" customFormat="1" x14ac:dyDescent="0.25">
      <c r="A66" s="280"/>
      <c r="B66" s="294">
        <v>34</v>
      </c>
      <c r="C66" s="295" t="str">
        <f t="shared" si="5"/>
        <v/>
      </c>
      <c r="D66" s="394"/>
      <c r="E66" s="394"/>
      <c r="F66" s="296"/>
      <c r="G66" s="290"/>
      <c r="H66" s="290"/>
      <c r="I66" s="290"/>
      <c r="J66" s="317"/>
      <c r="K66" s="290"/>
      <c r="L66" s="292">
        <f t="shared" si="4"/>
        <v>0</v>
      </c>
    </row>
    <row r="67" spans="1:12" s="358" customFormat="1" x14ac:dyDescent="0.25">
      <c r="A67" s="280"/>
      <c r="B67" s="294">
        <v>35</v>
      </c>
      <c r="C67" s="295" t="str">
        <f t="shared" si="5"/>
        <v/>
      </c>
      <c r="D67" s="394"/>
      <c r="E67" s="394"/>
      <c r="F67" s="296"/>
      <c r="G67" s="290"/>
      <c r="H67" s="290"/>
      <c r="I67" s="290"/>
      <c r="J67" s="317"/>
      <c r="K67" s="290"/>
      <c r="L67" s="292">
        <f t="shared" si="4"/>
        <v>0</v>
      </c>
    </row>
    <row r="68" spans="1:12" s="358" customFormat="1" x14ac:dyDescent="0.25">
      <c r="A68" s="280"/>
      <c r="B68" s="294">
        <v>36</v>
      </c>
      <c r="C68" s="295" t="str">
        <f t="shared" si="5"/>
        <v/>
      </c>
      <c r="D68" s="394"/>
      <c r="E68" s="394"/>
      <c r="F68" s="296"/>
      <c r="G68" s="290"/>
      <c r="H68" s="290"/>
      <c r="I68" s="290"/>
      <c r="J68" s="317"/>
      <c r="K68" s="290"/>
      <c r="L68" s="292">
        <f t="shared" si="4"/>
        <v>0</v>
      </c>
    </row>
    <row r="69" spans="1:12" s="358" customFormat="1" x14ac:dyDescent="0.25">
      <c r="A69" s="280"/>
      <c r="B69" s="294">
        <v>37</v>
      </c>
      <c r="C69" s="295" t="str">
        <f t="shared" si="5"/>
        <v/>
      </c>
      <c r="D69" s="394"/>
      <c r="E69" s="394"/>
      <c r="F69" s="296"/>
      <c r="G69" s="290"/>
      <c r="H69" s="290"/>
      <c r="I69" s="290"/>
      <c r="J69" s="317"/>
      <c r="K69" s="290"/>
      <c r="L69" s="292">
        <f t="shared" si="4"/>
        <v>0</v>
      </c>
    </row>
    <row r="70" spans="1:12" s="358" customFormat="1" x14ac:dyDescent="0.25">
      <c r="A70" s="280"/>
      <c r="B70" s="294">
        <v>38</v>
      </c>
      <c r="C70" s="295" t="str">
        <f t="shared" si="5"/>
        <v/>
      </c>
      <c r="D70" s="394"/>
      <c r="E70" s="394"/>
      <c r="F70" s="296"/>
      <c r="G70" s="290"/>
      <c r="H70" s="290"/>
      <c r="I70" s="290"/>
      <c r="J70" s="317"/>
      <c r="K70" s="290"/>
      <c r="L70" s="292">
        <f t="shared" si="4"/>
        <v>0</v>
      </c>
    </row>
    <row r="71" spans="1:12" s="358" customFormat="1" x14ac:dyDescent="0.25">
      <c r="A71" s="280"/>
      <c r="B71" s="294">
        <v>39</v>
      </c>
      <c r="C71" s="295" t="str">
        <f t="shared" si="5"/>
        <v/>
      </c>
      <c r="D71" s="394"/>
      <c r="E71" s="394"/>
      <c r="F71" s="296"/>
      <c r="G71" s="290"/>
      <c r="H71" s="290"/>
      <c r="I71" s="290"/>
      <c r="J71" s="317"/>
      <c r="K71" s="290"/>
      <c r="L71" s="292">
        <f t="shared" si="4"/>
        <v>0</v>
      </c>
    </row>
    <row r="72" spans="1:12" s="358" customFormat="1" x14ac:dyDescent="0.25">
      <c r="A72" s="280"/>
      <c r="B72" s="294">
        <v>40</v>
      </c>
      <c r="C72" s="295" t="str">
        <f t="shared" si="5"/>
        <v/>
      </c>
      <c r="D72" s="394"/>
      <c r="E72" s="394"/>
      <c r="F72" s="296"/>
      <c r="G72" s="290"/>
      <c r="H72" s="290"/>
      <c r="I72" s="290"/>
      <c r="J72" s="317"/>
      <c r="K72" s="290"/>
      <c r="L72" s="292">
        <f t="shared" si="4"/>
        <v>0</v>
      </c>
    </row>
    <row r="73" spans="1:12" s="358" customFormat="1" x14ac:dyDescent="0.25">
      <c r="A73" s="280"/>
      <c r="B73" s="294">
        <v>41</v>
      </c>
      <c r="C73" s="295" t="str">
        <f t="shared" si="5"/>
        <v/>
      </c>
      <c r="D73" s="394"/>
      <c r="E73" s="394"/>
      <c r="F73" s="296"/>
      <c r="G73" s="290"/>
      <c r="H73" s="290"/>
      <c r="I73" s="290"/>
      <c r="J73" s="317"/>
      <c r="K73" s="290"/>
      <c r="L73" s="292">
        <f t="shared" si="4"/>
        <v>0</v>
      </c>
    </row>
    <row r="74" spans="1:12" s="358" customFormat="1" x14ac:dyDescent="0.25">
      <c r="A74" s="280"/>
      <c r="B74" s="294">
        <v>42</v>
      </c>
      <c r="C74" s="295" t="str">
        <f t="shared" si="5"/>
        <v/>
      </c>
      <c r="D74" s="394"/>
      <c r="E74" s="394"/>
      <c r="F74" s="296"/>
      <c r="G74" s="290"/>
      <c r="H74" s="290"/>
      <c r="I74" s="290"/>
      <c r="J74" s="317"/>
      <c r="K74" s="290"/>
      <c r="L74" s="292">
        <f t="shared" si="4"/>
        <v>0</v>
      </c>
    </row>
    <row r="75" spans="1:12" s="358" customFormat="1" x14ac:dyDescent="0.25">
      <c r="A75" s="280"/>
      <c r="B75" s="294">
        <v>43</v>
      </c>
      <c r="C75" s="295" t="str">
        <f t="shared" si="5"/>
        <v/>
      </c>
      <c r="D75" s="394"/>
      <c r="E75" s="394"/>
      <c r="F75" s="296"/>
      <c r="G75" s="290"/>
      <c r="H75" s="290"/>
      <c r="I75" s="290"/>
      <c r="J75" s="317"/>
      <c r="K75" s="290"/>
      <c r="L75" s="292">
        <f t="shared" si="4"/>
        <v>0</v>
      </c>
    </row>
    <row r="76" spans="1:12" s="358" customFormat="1" x14ac:dyDescent="0.25">
      <c r="A76" s="280"/>
      <c r="B76" s="294">
        <v>44</v>
      </c>
      <c r="C76" s="295" t="str">
        <f t="shared" si="5"/>
        <v/>
      </c>
      <c r="D76" s="394"/>
      <c r="E76" s="394"/>
      <c r="F76" s="296"/>
      <c r="G76" s="290"/>
      <c r="H76" s="290"/>
      <c r="I76" s="290"/>
      <c r="J76" s="317"/>
      <c r="K76" s="290"/>
      <c r="L76" s="292">
        <f t="shared" si="4"/>
        <v>0</v>
      </c>
    </row>
    <row r="77" spans="1:12" x14ac:dyDescent="0.25">
      <c r="A77" s="280"/>
      <c r="B77" s="294">
        <v>45</v>
      </c>
      <c r="C77" s="295" t="str">
        <f t="shared" si="5"/>
        <v/>
      </c>
      <c r="D77" s="394"/>
      <c r="E77" s="394"/>
      <c r="F77" s="296"/>
      <c r="G77" s="290"/>
      <c r="H77" s="290"/>
      <c r="I77" s="290"/>
      <c r="J77" s="317"/>
      <c r="K77" s="290"/>
      <c r="L77" s="292">
        <f>SUM(G77:K77)</f>
        <v>0</v>
      </c>
    </row>
    <row r="78" spans="1:12" x14ac:dyDescent="0.25">
      <c r="A78" s="280"/>
      <c r="B78" s="294">
        <v>46</v>
      </c>
      <c r="C78" s="295" t="str">
        <f t="shared" si="5"/>
        <v/>
      </c>
      <c r="D78" s="394"/>
      <c r="E78" s="394"/>
      <c r="F78" s="296"/>
      <c r="G78" s="290"/>
      <c r="H78" s="290"/>
      <c r="I78" s="290"/>
      <c r="J78" s="317"/>
      <c r="K78" s="290"/>
      <c r="L78" s="292">
        <f t="shared" si="4"/>
        <v>0</v>
      </c>
    </row>
    <row r="79" spans="1:12" x14ac:dyDescent="0.25">
      <c r="A79" s="280"/>
      <c r="B79" s="294">
        <v>47</v>
      </c>
      <c r="C79" s="295" t="str">
        <f t="shared" si="5"/>
        <v/>
      </c>
      <c r="D79" s="394"/>
      <c r="E79" s="394"/>
      <c r="F79" s="296"/>
      <c r="G79" s="290"/>
      <c r="H79" s="290"/>
      <c r="I79" s="290"/>
      <c r="J79" s="317"/>
      <c r="K79" s="290"/>
      <c r="L79" s="292">
        <f t="shared" si="4"/>
        <v>0</v>
      </c>
    </row>
    <row r="80" spans="1:12" x14ac:dyDescent="0.25">
      <c r="A80" s="280"/>
      <c r="B80" s="294">
        <v>48</v>
      </c>
      <c r="C80" s="295" t="str">
        <f t="shared" si="5"/>
        <v/>
      </c>
      <c r="D80" s="394"/>
      <c r="E80" s="394"/>
      <c r="F80" s="296"/>
      <c r="G80" s="290"/>
      <c r="H80" s="290"/>
      <c r="I80" s="290"/>
      <c r="J80" s="317"/>
      <c r="K80" s="290"/>
      <c r="L80" s="292">
        <f t="shared" si="4"/>
        <v>0</v>
      </c>
    </row>
    <row r="81" spans="1:12" x14ac:dyDescent="0.25">
      <c r="A81" s="280"/>
      <c r="B81" s="294">
        <v>49</v>
      </c>
      <c r="C81" s="295" t="str">
        <f t="shared" si="5"/>
        <v/>
      </c>
      <c r="D81" s="394"/>
      <c r="E81" s="394"/>
      <c r="F81" s="296"/>
      <c r="G81" s="290"/>
      <c r="H81" s="290"/>
      <c r="I81" s="290"/>
      <c r="J81" s="317"/>
      <c r="K81" s="290"/>
      <c r="L81" s="292">
        <f t="shared" si="4"/>
        <v>0</v>
      </c>
    </row>
    <row r="82" spans="1:12" x14ac:dyDescent="0.25">
      <c r="A82" s="280"/>
      <c r="B82" s="294">
        <v>50</v>
      </c>
      <c r="C82" s="295" t="str">
        <f t="shared" si="5"/>
        <v/>
      </c>
      <c r="D82" s="400"/>
      <c r="E82" s="400"/>
      <c r="F82" s="296"/>
      <c r="G82" s="290"/>
      <c r="H82" s="290"/>
      <c r="I82" s="290"/>
      <c r="J82" s="317"/>
      <c r="K82" s="290"/>
      <c r="L82" s="292">
        <f t="shared" si="4"/>
        <v>0</v>
      </c>
    </row>
    <row r="83" spans="1:12" x14ac:dyDescent="0.25">
      <c r="A83" s="280"/>
      <c r="B83" s="294">
        <v>51</v>
      </c>
      <c r="C83" s="295" t="str">
        <f t="shared" si="5"/>
        <v/>
      </c>
      <c r="D83" s="363"/>
      <c r="E83" s="363"/>
      <c r="F83" s="296"/>
      <c r="G83" s="290"/>
      <c r="H83" s="290"/>
      <c r="I83" s="290"/>
      <c r="J83" s="317"/>
      <c r="K83" s="290"/>
      <c r="L83" s="292">
        <f t="shared" si="4"/>
        <v>0</v>
      </c>
    </row>
    <row r="84" spans="1:12" x14ac:dyDescent="0.25">
      <c r="A84" s="280"/>
      <c r="B84" s="294">
        <v>52</v>
      </c>
      <c r="C84" s="295" t="str">
        <f t="shared" si="5"/>
        <v/>
      </c>
      <c r="D84" s="363"/>
      <c r="E84" s="363"/>
      <c r="F84" s="296"/>
      <c r="G84" s="290"/>
      <c r="H84" s="290"/>
      <c r="I84" s="290"/>
      <c r="J84" s="317"/>
      <c r="K84" s="290"/>
      <c r="L84" s="292">
        <f t="shared" si="4"/>
        <v>0</v>
      </c>
    </row>
    <row r="85" spans="1:12" x14ac:dyDescent="0.25">
      <c r="A85" s="280"/>
      <c r="B85" s="294">
        <v>53</v>
      </c>
      <c r="C85" s="295" t="str">
        <f t="shared" si="5"/>
        <v/>
      </c>
      <c r="D85" s="363"/>
      <c r="E85" s="363"/>
      <c r="F85" s="296"/>
      <c r="G85" s="290"/>
      <c r="H85" s="290"/>
      <c r="I85" s="290"/>
      <c r="J85" s="317"/>
      <c r="K85" s="290"/>
      <c r="L85" s="292">
        <f t="shared" si="4"/>
        <v>0</v>
      </c>
    </row>
    <row r="86" spans="1:12" x14ac:dyDescent="0.25">
      <c r="A86" s="280"/>
      <c r="B86" s="294">
        <v>54</v>
      </c>
      <c r="C86" s="295" t="str">
        <f t="shared" si="5"/>
        <v/>
      </c>
      <c r="D86" s="363"/>
      <c r="E86" s="363"/>
      <c r="F86" s="296"/>
      <c r="G86" s="290"/>
      <c r="H86" s="290"/>
      <c r="I86" s="290"/>
      <c r="J86" s="317"/>
      <c r="K86" s="290"/>
      <c r="L86" s="292">
        <f t="shared" si="4"/>
        <v>0</v>
      </c>
    </row>
    <row r="87" spans="1:12" x14ac:dyDescent="0.25">
      <c r="A87" s="280"/>
      <c r="B87" s="294">
        <v>55</v>
      </c>
      <c r="C87" s="295" t="str">
        <f t="shared" si="5"/>
        <v/>
      </c>
      <c r="D87" s="363"/>
      <c r="E87" s="363"/>
      <c r="F87" s="296"/>
      <c r="G87" s="290"/>
      <c r="H87" s="290"/>
      <c r="I87" s="290"/>
      <c r="J87" s="317"/>
      <c r="K87" s="290"/>
      <c r="L87" s="292">
        <f t="shared" si="4"/>
        <v>0</v>
      </c>
    </row>
    <row r="88" spans="1:12" x14ac:dyDescent="0.25">
      <c r="A88" s="280"/>
      <c r="B88" s="294">
        <v>56</v>
      </c>
      <c r="C88" s="295" t="str">
        <f t="shared" si="5"/>
        <v/>
      </c>
      <c r="D88" s="363"/>
      <c r="E88" s="363"/>
      <c r="F88" s="296"/>
      <c r="G88" s="290"/>
      <c r="H88" s="290"/>
      <c r="I88" s="290"/>
      <c r="J88" s="317"/>
      <c r="K88" s="290"/>
      <c r="L88" s="292">
        <f t="shared" si="4"/>
        <v>0</v>
      </c>
    </row>
    <row r="89" spans="1:12" x14ac:dyDescent="0.25">
      <c r="A89" s="280"/>
      <c r="B89" s="294">
        <v>57</v>
      </c>
      <c r="C89" s="295" t="str">
        <f t="shared" si="5"/>
        <v/>
      </c>
      <c r="D89" s="363"/>
      <c r="E89" s="363"/>
      <c r="F89" s="296"/>
      <c r="G89" s="290"/>
      <c r="H89" s="290"/>
      <c r="I89" s="290"/>
      <c r="J89" s="317"/>
      <c r="K89" s="290"/>
      <c r="L89" s="292">
        <f t="shared" si="4"/>
        <v>0</v>
      </c>
    </row>
    <row r="90" spans="1:12" x14ac:dyDescent="0.25">
      <c r="A90" s="280"/>
      <c r="B90" s="294">
        <v>58</v>
      </c>
      <c r="C90" s="295" t="str">
        <f t="shared" si="5"/>
        <v/>
      </c>
      <c r="D90" s="363"/>
      <c r="E90" s="363"/>
      <c r="F90" s="296"/>
      <c r="G90" s="290"/>
      <c r="H90" s="290"/>
      <c r="I90" s="290"/>
      <c r="J90" s="317"/>
      <c r="K90" s="290"/>
      <c r="L90" s="292">
        <f t="shared" si="4"/>
        <v>0</v>
      </c>
    </row>
    <row r="91" spans="1:12" x14ac:dyDescent="0.25">
      <c r="A91" s="280"/>
      <c r="B91" s="294">
        <v>59</v>
      </c>
      <c r="C91" s="295" t="str">
        <f t="shared" si="5"/>
        <v/>
      </c>
      <c r="D91" s="363"/>
      <c r="E91" s="363"/>
      <c r="F91" s="296"/>
      <c r="G91" s="290"/>
      <c r="H91" s="290"/>
      <c r="I91" s="290"/>
      <c r="J91" s="317"/>
      <c r="K91" s="290"/>
      <c r="L91" s="292">
        <f t="shared" si="4"/>
        <v>0</v>
      </c>
    </row>
    <row r="92" spans="1:12" x14ac:dyDescent="0.25">
      <c r="A92" s="280"/>
      <c r="B92" s="294">
        <v>60</v>
      </c>
      <c r="C92" s="295" t="str">
        <f t="shared" si="5"/>
        <v/>
      </c>
      <c r="D92" s="363"/>
      <c r="E92" s="363"/>
      <c r="F92" s="296"/>
      <c r="G92" s="290"/>
      <c r="H92" s="290"/>
      <c r="I92" s="290"/>
      <c r="J92" s="317"/>
      <c r="K92" s="290"/>
      <c r="L92" s="292">
        <f t="shared" si="4"/>
        <v>0</v>
      </c>
    </row>
    <row r="93" spans="1:12" x14ac:dyDescent="0.25">
      <c r="A93" s="280"/>
      <c r="B93" s="294">
        <v>61</v>
      </c>
      <c r="C93" s="295" t="str">
        <f t="shared" si="5"/>
        <v/>
      </c>
      <c r="D93" s="363"/>
      <c r="E93" s="363"/>
      <c r="F93" s="296"/>
      <c r="G93" s="290"/>
      <c r="H93" s="290"/>
      <c r="I93" s="290"/>
      <c r="J93" s="317"/>
      <c r="K93" s="290"/>
      <c r="L93" s="292">
        <f t="shared" si="4"/>
        <v>0</v>
      </c>
    </row>
    <row r="94" spans="1:12" x14ac:dyDescent="0.25">
      <c r="A94" s="280"/>
      <c r="B94" s="294">
        <v>62</v>
      </c>
      <c r="C94" s="295" t="str">
        <f t="shared" si="5"/>
        <v/>
      </c>
      <c r="D94" s="363"/>
      <c r="E94" s="363"/>
      <c r="F94" s="296"/>
      <c r="G94" s="290"/>
      <c r="H94" s="290"/>
      <c r="I94" s="290"/>
      <c r="J94" s="317"/>
      <c r="K94" s="290"/>
      <c r="L94" s="292">
        <f t="shared" si="4"/>
        <v>0</v>
      </c>
    </row>
    <row r="95" spans="1:12" x14ac:dyDescent="0.25">
      <c r="A95" s="280"/>
      <c r="B95" s="294">
        <v>63</v>
      </c>
      <c r="C95" s="295" t="str">
        <f t="shared" si="5"/>
        <v/>
      </c>
      <c r="D95" s="363"/>
      <c r="E95" s="363"/>
      <c r="F95" s="296"/>
      <c r="G95" s="290"/>
      <c r="H95" s="290"/>
      <c r="I95" s="290"/>
      <c r="J95" s="317"/>
      <c r="K95" s="290"/>
      <c r="L95" s="292">
        <f t="shared" si="4"/>
        <v>0</v>
      </c>
    </row>
    <row r="96" spans="1:12" x14ac:dyDescent="0.25">
      <c r="A96" s="280"/>
      <c r="B96" s="294">
        <v>64</v>
      </c>
      <c r="C96" s="295" t="str">
        <f t="shared" si="5"/>
        <v/>
      </c>
      <c r="D96" s="363"/>
      <c r="E96" s="363"/>
      <c r="F96" s="296"/>
      <c r="G96" s="290"/>
      <c r="H96" s="290"/>
      <c r="I96" s="290"/>
      <c r="J96" s="317"/>
      <c r="K96" s="290"/>
      <c r="L96" s="292">
        <f t="shared" si="4"/>
        <v>0</v>
      </c>
    </row>
    <row r="97" spans="1:12" x14ac:dyDescent="0.25">
      <c r="A97" s="280"/>
      <c r="B97" s="294">
        <v>65</v>
      </c>
      <c r="C97" s="295" t="str">
        <f t="shared" ref="C97:C132" si="6">IF(L97&lt;&gt;0,VLOOKUP($D$7,Info_County_Code,2,FALSE),"")</f>
        <v/>
      </c>
      <c r="D97" s="363"/>
      <c r="E97" s="363"/>
      <c r="F97" s="296"/>
      <c r="G97" s="290"/>
      <c r="H97" s="290"/>
      <c r="I97" s="290"/>
      <c r="J97" s="317"/>
      <c r="K97" s="290"/>
      <c r="L97" s="292">
        <f t="shared" si="4"/>
        <v>0</v>
      </c>
    </row>
    <row r="98" spans="1:12" x14ac:dyDescent="0.25">
      <c r="A98" s="280"/>
      <c r="B98" s="294">
        <v>66</v>
      </c>
      <c r="C98" s="295" t="str">
        <f t="shared" si="6"/>
        <v/>
      </c>
      <c r="D98" s="363"/>
      <c r="E98" s="363"/>
      <c r="F98" s="296"/>
      <c r="G98" s="290"/>
      <c r="H98" s="290"/>
      <c r="I98" s="290"/>
      <c r="J98" s="317"/>
      <c r="K98" s="290"/>
      <c r="L98" s="292">
        <f t="shared" ref="L98:L109" si="7">SUM(G98:K98)</f>
        <v>0</v>
      </c>
    </row>
    <row r="99" spans="1:12" x14ac:dyDescent="0.25">
      <c r="A99" s="280"/>
      <c r="B99" s="294">
        <v>67</v>
      </c>
      <c r="C99" s="295" t="str">
        <f t="shared" si="6"/>
        <v/>
      </c>
      <c r="D99" s="363"/>
      <c r="E99" s="363"/>
      <c r="F99" s="296"/>
      <c r="G99" s="290"/>
      <c r="H99" s="290"/>
      <c r="I99" s="290"/>
      <c r="J99" s="317"/>
      <c r="K99" s="290"/>
      <c r="L99" s="292">
        <f t="shared" si="7"/>
        <v>0</v>
      </c>
    </row>
    <row r="100" spans="1:12" x14ac:dyDescent="0.25">
      <c r="A100" s="280"/>
      <c r="B100" s="294">
        <v>68</v>
      </c>
      <c r="C100" s="295" t="str">
        <f t="shared" si="6"/>
        <v/>
      </c>
      <c r="D100" s="363"/>
      <c r="E100" s="363"/>
      <c r="F100" s="296"/>
      <c r="G100" s="290"/>
      <c r="H100" s="290"/>
      <c r="I100" s="290"/>
      <c r="J100" s="317"/>
      <c r="K100" s="290"/>
      <c r="L100" s="292">
        <f t="shared" si="7"/>
        <v>0</v>
      </c>
    </row>
    <row r="101" spans="1:12" x14ac:dyDescent="0.25">
      <c r="A101" s="280"/>
      <c r="B101" s="294">
        <v>69</v>
      </c>
      <c r="C101" s="295" t="str">
        <f t="shared" si="6"/>
        <v/>
      </c>
      <c r="D101" s="363"/>
      <c r="E101" s="363"/>
      <c r="F101" s="296"/>
      <c r="G101" s="290"/>
      <c r="H101" s="290"/>
      <c r="I101" s="290"/>
      <c r="J101" s="317"/>
      <c r="K101" s="290"/>
      <c r="L101" s="292">
        <f t="shared" si="7"/>
        <v>0</v>
      </c>
    </row>
    <row r="102" spans="1:12" x14ac:dyDescent="0.25">
      <c r="A102" s="280"/>
      <c r="B102" s="294">
        <v>70</v>
      </c>
      <c r="C102" s="295" t="str">
        <f t="shared" si="6"/>
        <v/>
      </c>
      <c r="D102" s="363"/>
      <c r="E102" s="363"/>
      <c r="F102" s="296"/>
      <c r="G102" s="290"/>
      <c r="H102" s="290"/>
      <c r="I102" s="290"/>
      <c r="J102" s="317"/>
      <c r="K102" s="290"/>
      <c r="L102" s="292">
        <f t="shared" si="7"/>
        <v>0</v>
      </c>
    </row>
    <row r="103" spans="1:12" x14ac:dyDescent="0.25">
      <c r="A103" s="280"/>
      <c r="B103" s="294">
        <v>71</v>
      </c>
      <c r="C103" s="295" t="str">
        <f t="shared" si="6"/>
        <v/>
      </c>
      <c r="D103" s="363"/>
      <c r="E103" s="363"/>
      <c r="F103" s="296"/>
      <c r="G103" s="290"/>
      <c r="H103" s="290"/>
      <c r="I103" s="290"/>
      <c r="J103" s="317"/>
      <c r="K103" s="290"/>
      <c r="L103" s="292">
        <f t="shared" si="7"/>
        <v>0</v>
      </c>
    </row>
    <row r="104" spans="1:12" x14ac:dyDescent="0.25">
      <c r="A104" s="280"/>
      <c r="B104" s="294">
        <v>72</v>
      </c>
      <c r="C104" s="295" t="str">
        <f t="shared" si="6"/>
        <v/>
      </c>
      <c r="D104" s="363"/>
      <c r="E104" s="363"/>
      <c r="F104" s="296"/>
      <c r="G104" s="290"/>
      <c r="H104" s="290"/>
      <c r="I104" s="290"/>
      <c r="J104" s="317"/>
      <c r="K104" s="290"/>
      <c r="L104" s="292">
        <f t="shared" si="7"/>
        <v>0</v>
      </c>
    </row>
    <row r="105" spans="1:12" x14ac:dyDescent="0.25">
      <c r="A105" s="280"/>
      <c r="B105" s="294">
        <v>73</v>
      </c>
      <c r="C105" s="295" t="str">
        <f t="shared" si="6"/>
        <v/>
      </c>
      <c r="D105" s="363"/>
      <c r="E105" s="363"/>
      <c r="F105" s="296"/>
      <c r="G105" s="290"/>
      <c r="H105" s="290"/>
      <c r="I105" s="290"/>
      <c r="J105" s="317"/>
      <c r="K105" s="290"/>
      <c r="L105" s="292">
        <f t="shared" si="7"/>
        <v>0</v>
      </c>
    </row>
    <row r="106" spans="1:12" x14ac:dyDescent="0.25">
      <c r="A106" s="280"/>
      <c r="B106" s="294">
        <v>74</v>
      </c>
      <c r="C106" s="295" t="str">
        <f t="shared" si="6"/>
        <v/>
      </c>
      <c r="D106" s="363"/>
      <c r="E106" s="363"/>
      <c r="F106" s="296"/>
      <c r="G106" s="290"/>
      <c r="H106" s="290"/>
      <c r="I106" s="290"/>
      <c r="J106" s="317"/>
      <c r="K106" s="290"/>
      <c r="L106" s="292">
        <f t="shared" si="7"/>
        <v>0</v>
      </c>
    </row>
    <row r="107" spans="1:12" x14ac:dyDescent="0.25">
      <c r="A107" s="280"/>
      <c r="B107" s="294">
        <v>75</v>
      </c>
      <c r="C107" s="295" t="str">
        <f t="shared" si="6"/>
        <v/>
      </c>
      <c r="D107" s="363"/>
      <c r="E107" s="363"/>
      <c r="F107" s="296"/>
      <c r="G107" s="290"/>
      <c r="H107" s="290"/>
      <c r="I107" s="290"/>
      <c r="J107" s="317"/>
      <c r="K107" s="290"/>
      <c r="L107" s="292">
        <f t="shared" si="7"/>
        <v>0</v>
      </c>
    </row>
    <row r="108" spans="1:12" x14ac:dyDescent="0.25">
      <c r="A108" s="280"/>
      <c r="B108" s="294">
        <v>76</v>
      </c>
      <c r="C108" s="295" t="str">
        <f t="shared" si="6"/>
        <v/>
      </c>
      <c r="D108" s="363"/>
      <c r="E108" s="363"/>
      <c r="F108" s="296"/>
      <c r="G108" s="290"/>
      <c r="H108" s="290"/>
      <c r="I108" s="290"/>
      <c r="J108" s="317"/>
      <c r="K108" s="290"/>
      <c r="L108" s="292">
        <f t="shared" si="7"/>
        <v>0</v>
      </c>
    </row>
    <row r="109" spans="1:12" x14ac:dyDescent="0.25">
      <c r="A109" s="280"/>
      <c r="B109" s="294">
        <v>77</v>
      </c>
      <c r="C109" s="295" t="str">
        <f t="shared" si="6"/>
        <v/>
      </c>
      <c r="D109" s="363"/>
      <c r="E109" s="363"/>
      <c r="F109" s="296"/>
      <c r="G109" s="290"/>
      <c r="H109" s="290"/>
      <c r="I109" s="290"/>
      <c r="J109" s="317"/>
      <c r="K109" s="290"/>
      <c r="L109" s="292">
        <f t="shared" si="7"/>
        <v>0</v>
      </c>
    </row>
    <row r="110" spans="1:12" s="358" customFormat="1" x14ac:dyDescent="0.25">
      <c r="A110" s="280"/>
      <c r="B110" s="294">
        <v>78</v>
      </c>
      <c r="C110" s="295" t="str">
        <f t="shared" si="6"/>
        <v/>
      </c>
      <c r="D110" s="363"/>
      <c r="E110" s="363"/>
      <c r="F110" s="296"/>
      <c r="G110" s="290"/>
      <c r="H110" s="290"/>
      <c r="I110" s="290"/>
      <c r="J110" s="317"/>
      <c r="K110" s="290"/>
      <c r="L110" s="292">
        <f>SUM(G110:K110)</f>
        <v>0</v>
      </c>
    </row>
    <row r="111" spans="1:12" s="358" customFormat="1" x14ac:dyDescent="0.25">
      <c r="A111" s="280"/>
      <c r="B111" s="294">
        <v>79</v>
      </c>
      <c r="C111" s="295" t="str">
        <f t="shared" si="6"/>
        <v/>
      </c>
      <c r="D111" s="363"/>
      <c r="E111" s="363"/>
      <c r="F111" s="296"/>
      <c r="G111" s="290"/>
      <c r="H111" s="290"/>
      <c r="I111" s="290"/>
      <c r="J111" s="317"/>
      <c r="K111" s="290"/>
      <c r="L111" s="292">
        <f t="shared" ref="L111:L119" si="8">SUM(G111:K111)</f>
        <v>0</v>
      </c>
    </row>
    <row r="112" spans="1:12" s="358" customFormat="1" x14ac:dyDescent="0.25">
      <c r="A112" s="280"/>
      <c r="B112" s="294">
        <v>80</v>
      </c>
      <c r="C112" s="295" t="str">
        <f t="shared" si="6"/>
        <v/>
      </c>
      <c r="D112" s="363"/>
      <c r="E112" s="363"/>
      <c r="F112" s="296"/>
      <c r="G112" s="290"/>
      <c r="H112" s="290"/>
      <c r="I112" s="290"/>
      <c r="J112" s="317"/>
      <c r="K112" s="290"/>
      <c r="L112" s="292">
        <f t="shared" si="8"/>
        <v>0</v>
      </c>
    </row>
    <row r="113" spans="1:12" s="358" customFormat="1" x14ac:dyDescent="0.25">
      <c r="A113" s="280"/>
      <c r="B113" s="294">
        <v>81</v>
      </c>
      <c r="C113" s="295" t="str">
        <f t="shared" si="6"/>
        <v/>
      </c>
      <c r="D113" s="363"/>
      <c r="E113" s="363"/>
      <c r="F113" s="296"/>
      <c r="G113" s="290"/>
      <c r="H113" s="290"/>
      <c r="I113" s="290"/>
      <c r="J113" s="317"/>
      <c r="K113" s="290"/>
      <c r="L113" s="292">
        <f t="shared" si="8"/>
        <v>0</v>
      </c>
    </row>
    <row r="114" spans="1:12" s="358" customFormat="1" x14ac:dyDescent="0.25">
      <c r="A114" s="280"/>
      <c r="B114" s="294">
        <v>82</v>
      </c>
      <c r="C114" s="295" t="str">
        <f t="shared" si="6"/>
        <v/>
      </c>
      <c r="D114" s="363"/>
      <c r="E114" s="363"/>
      <c r="F114" s="296"/>
      <c r="G114" s="290"/>
      <c r="H114" s="290"/>
      <c r="I114" s="290"/>
      <c r="J114" s="317"/>
      <c r="K114" s="290"/>
      <c r="L114" s="292">
        <f t="shared" si="8"/>
        <v>0</v>
      </c>
    </row>
    <row r="115" spans="1:12" s="358" customFormat="1" x14ac:dyDescent="0.25">
      <c r="A115" s="280"/>
      <c r="B115" s="294">
        <v>83</v>
      </c>
      <c r="C115" s="295" t="str">
        <f t="shared" si="6"/>
        <v/>
      </c>
      <c r="D115" s="363"/>
      <c r="E115" s="363"/>
      <c r="F115" s="296"/>
      <c r="G115" s="290"/>
      <c r="H115" s="290"/>
      <c r="I115" s="290"/>
      <c r="J115" s="317"/>
      <c r="K115" s="290"/>
      <c r="L115" s="292">
        <f t="shared" si="8"/>
        <v>0</v>
      </c>
    </row>
    <row r="116" spans="1:12" s="358" customFormat="1" x14ac:dyDescent="0.25">
      <c r="A116" s="280"/>
      <c r="B116" s="294">
        <v>84</v>
      </c>
      <c r="C116" s="295" t="str">
        <f t="shared" si="6"/>
        <v/>
      </c>
      <c r="D116" s="363"/>
      <c r="E116" s="363"/>
      <c r="F116" s="296"/>
      <c r="G116" s="290"/>
      <c r="H116" s="290"/>
      <c r="I116" s="290"/>
      <c r="J116" s="317"/>
      <c r="K116" s="290"/>
      <c r="L116" s="292">
        <f t="shared" si="8"/>
        <v>0</v>
      </c>
    </row>
    <row r="117" spans="1:12" s="358" customFormat="1" x14ac:dyDescent="0.25">
      <c r="A117" s="280"/>
      <c r="B117" s="294">
        <v>85</v>
      </c>
      <c r="C117" s="295" t="str">
        <f t="shared" si="6"/>
        <v/>
      </c>
      <c r="D117" s="363"/>
      <c r="E117" s="363"/>
      <c r="F117" s="296"/>
      <c r="G117" s="290"/>
      <c r="H117" s="290"/>
      <c r="I117" s="290"/>
      <c r="J117" s="317"/>
      <c r="K117" s="290"/>
      <c r="L117" s="292">
        <f t="shared" si="8"/>
        <v>0</v>
      </c>
    </row>
    <row r="118" spans="1:12" s="358" customFormat="1" x14ac:dyDescent="0.25">
      <c r="A118" s="280"/>
      <c r="B118" s="294">
        <v>86</v>
      </c>
      <c r="C118" s="295" t="str">
        <f t="shared" si="6"/>
        <v/>
      </c>
      <c r="D118" s="363"/>
      <c r="E118" s="363"/>
      <c r="F118" s="296"/>
      <c r="G118" s="290"/>
      <c r="H118" s="290"/>
      <c r="I118" s="290"/>
      <c r="J118" s="317"/>
      <c r="K118" s="290"/>
      <c r="L118" s="292">
        <f t="shared" si="8"/>
        <v>0</v>
      </c>
    </row>
    <row r="119" spans="1:12" s="358" customFormat="1" x14ac:dyDescent="0.25">
      <c r="A119" s="280"/>
      <c r="B119" s="294">
        <v>87</v>
      </c>
      <c r="C119" s="295" t="str">
        <f t="shared" si="6"/>
        <v/>
      </c>
      <c r="D119" s="363"/>
      <c r="E119" s="363"/>
      <c r="F119" s="296"/>
      <c r="G119" s="290"/>
      <c r="H119" s="290"/>
      <c r="I119" s="290"/>
      <c r="J119" s="317"/>
      <c r="K119" s="290"/>
      <c r="L119" s="292">
        <f t="shared" si="8"/>
        <v>0</v>
      </c>
    </row>
    <row r="120" spans="1:12" x14ac:dyDescent="0.25">
      <c r="A120" s="280"/>
      <c r="B120" s="294">
        <v>88</v>
      </c>
      <c r="C120" s="295" t="str">
        <f t="shared" si="6"/>
        <v/>
      </c>
      <c r="D120" s="363"/>
      <c r="E120" s="363"/>
      <c r="F120" s="296"/>
      <c r="G120" s="290"/>
      <c r="H120" s="290"/>
      <c r="I120" s="290"/>
      <c r="J120" s="317"/>
      <c r="K120" s="290"/>
      <c r="L120" s="292">
        <f>SUM(G120:K120)</f>
        <v>0</v>
      </c>
    </row>
    <row r="121" spans="1:12" x14ac:dyDescent="0.25">
      <c r="A121" s="280"/>
      <c r="B121" s="294">
        <v>89</v>
      </c>
      <c r="C121" s="295" t="str">
        <f t="shared" si="6"/>
        <v/>
      </c>
      <c r="D121" s="363"/>
      <c r="E121" s="363"/>
      <c r="F121" s="296"/>
      <c r="G121" s="290"/>
      <c r="H121" s="290"/>
      <c r="I121" s="290"/>
      <c r="J121" s="317"/>
      <c r="K121" s="290"/>
      <c r="L121" s="292">
        <f t="shared" ref="L121:L126" si="9">SUM(G121:K121)</f>
        <v>0</v>
      </c>
    </row>
    <row r="122" spans="1:12" x14ac:dyDescent="0.25">
      <c r="A122" s="280"/>
      <c r="B122" s="294">
        <v>90</v>
      </c>
      <c r="C122" s="295" t="str">
        <f t="shared" si="6"/>
        <v/>
      </c>
      <c r="D122" s="363"/>
      <c r="E122" s="363"/>
      <c r="F122" s="296"/>
      <c r="G122" s="290"/>
      <c r="H122" s="290"/>
      <c r="I122" s="290"/>
      <c r="J122" s="317"/>
      <c r="K122" s="290"/>
      <c r="L122" s="292">
        <f t="shared" si="9"/>
        <v>0</v>
      </c>
    </row>
    <row r="123" spans="1:12" x14ac:dyDescent="0.25">
      <c r="A123" s="280"/>
      <c r="B123" s="294">
        <v>91</v>
      </c>
      <c r="C123" s="295" t="str">
        <f t="shared" si="6"/>
        <v/>
      </c>
      <c r="D123" s="363"/>
      <c r="E123" s="363"/>
      <c r="F123" s="296"/>
      <c r="G123" s="290"/>
      <c r="H123" s="290"/>
      <c r="I123" s="290"/>
      <c r="J123" s="317"/>
      <c r="K123" s="290"/>
      <c r="L123" s="292">
        <f>SUM(G123:K123)</f>
        <v>0</v>
      </c>
    </row>
    <row r="124" spans="1:12" x14ac:dyDescent="0.25">
      <c r="A124" s="280"/>
      <c r="B124" s="294">
        <v>92</v>
      </c>
      <c r="C124" s="295" t="str">
        <f t="shared" si="6"/>
        <v/>
      </c>
      <c r="D124" s="363"/>
      <c r="E124" s="363"/>
      <c r="F124" s="296"/>
      <c r="G124" s="290"/>
      <c r="H124" s="290"/>
      <c r="I124" s="290"/>
      <c r="J124" s="317"/>
      <c r="K124" s="290"/>
      <c r="L124" s="292">
        <f t="shared" si="9"/>
        <v>0</v>
      </c>
    </row>
    <row r="125" spans="1:12" x14ac:dyDescent="0.25">
      <c r="A125" s="280"/>
      <c r="B125" s="294">
        <v>93</v>
      </c>
      <c r="C125" s="295" t="str">
        <f t="shared" si="6"/>
        <v/>
      </c>
      <c r="D125" s="363"/>
      <c r="E125" s="363"/>
      <c r="F125" s="296"/>
      <c r="G125" s="290"/>
      <c r="H125" s="290"/>
      <c r="I125" s="290"/>
      <c r="J125" s="317"/>
      <c r="K125" s="290"/>
      <c r="L125" s="292">
        <f t="shared" si="9"/>
        <v>0</v>
      </c>
    </row>
    <row r="126" spans="1:12" x14ac:dyDescent="0.25">
      <c r="A126" s="280"/>
      <c r="B126" s="294">
        <v>94</v>
      </c>
      <c r="C126" s="295" t="str">
        <f t="shared" si="6"/>
        <v/>
      </c>
      <c r="D126" s="363"/>
      <c r="E126" s="363"/>
      <c r="F126" s="296"/>
      <c r="G126" s="290"/>
      <c r="H126" s="290"/>
      <c r="I126" s="290"/>
      <c r="J126" s="317"/>
      <c r="K126" s="290"/>
      <c r="L126" s="292">
        <f t="shared" si="9"/>
        <v>0</v>
      </c>
    </row>
    <row r="127" spans="1:12" s="358" customFormat="1" x14ac:dyDescent="0.25">
      <c r="A127" s="280"/>
      <c r="B127" s="294">
        <v>95</v>
      </c>
      <c r="C127" s="295" t="str">
        <f t="shared" si="6"/>
        <v/>
      </c>
      <c r="D127" s="363"/>
      <c r="E127" s="363"/>
      <c r="F127" s="296"/>
      <c r="G127" s="290"/>
      <c r="H127" s="290"/>
      <c r="I127" s="290"/>
      <c r="J127" s="317"/>
      <c r="K127" s="290"/>
      <c r="L127" s="292">
        <f>SUM(G127:K127)</f>
        <v>0</v>
      </c>
    </row>
    <row r="128" spans="1:12" s="358" customFormat="1" x14ac:dyDescent="0.25">
      <c r="A128" s="280"/>
      <c r="B128" s="294">
        <v>96</v>
      </c>
      <c r="C128" s="295" t="str">
        <f t="shared" si="6"/>
        <v/>
      </c>
      <c r="D128" s="363"/>
      <c r="E128" s="363"/>
      <c r="F128" s="296"/>
      <c r="G128" s="290"/>
      <c r="H128" s="290"/>
      <c r="I128" s="290"/>
      <c r="J128" s="317"/>
      <c r="K128" s="290"/>
      <c r="L128" s="292">
        <f t="shared" ref="L128" si="10">SUM(G128:K128)</f>
        <v>0</v>
      </c>
    </row>
    <row r="129" spans="1:12" x14ac:dyDescent="0.25">
      <c r="A129" s="280"/>
      <c r="B129" s="294">
        <v>97</v>
      </c>
      <c r="C129" s="295" t="str">
        <f t="shared" si="6"/>
        <v/>
      </c>
      <c r="D129" s="363"/>
      <c r="E129" s="363"/>
      <c r="F129" s="296"/>
      <c r="G129" s="290"/>
      <c r="H129" s="290"/>
      <c r="I129" s="290"/>
      <c r="J129" s="317"/>
      <c r="K129" s="290"/>
      <c r="L129" s="292">
        <f>SUM(G129:K129)</f>
        <v>0</v>
      </c>
    </row>
    <row r="130" spans="1:12" x14ac:dyDescent="0.25">
      <c r="A130" s="280"/>
      <c r="B130" s="294">
        <v>98</v>
      </c>
      <c r="C130" s="295" t="str">
        <f t="shared" si="6"/>
        <v/>
      </c>
      <c r="D130" s="363"/>
      <c r="E130" s="363"/>
      <c r="F130" s="296"/>
      <c r="G130" s="290"/>
      <c r="H130" s="290"/>
      <c r="I130" s="290"/>
      <c r="J130" s="317"/>
      <c r="K130" s="290"/>
      <c r="L130" s="292">
        <f t="shared" ref="L130:L132" si="11">SUM(G130:K130)</f>
        <v>0</v>
      </c>
    </row>
    <row r="131" spans="1:12" x14ac:dyDescent="0.25">
      <c r="A131" s="280"/>
      <c r="B131" s="294">
        <v>99</v>
      </c>
      <c r="C131" s="295" t="str">
        <f t="shared" si="6"/>
        <v/>
      </c>
      <c r="D131" s="363"/>
      <c r="E131" s="363"/>
      <c r="F131" s="296"/>
      <c r="G131" s="290"/>
      <c r="H131" s="290"/>
      <c r="I131" s="290"/>
      <c r="J131" s="317"/>
      <c r="K131" s="290"/>
      <c r="L131" s="292">
        <f t="shared" si="11"/>
        <v>0</v>
      </c>
    </row>
    <row r="132" spans="1:12" x14ac:dyDescent="0.25">
      <c r="A132" s="280"/>
      <c r="B132" s="294">
        <v>100</v>
      </c>
      <c r="C132" s="295" t="str">
        <f t="shared" si="6"/>
        <v/>
      </c>
      <c r="D132" s="401"/>
      <c r="E132" s="401"/>
      <c r="F132" s="297"/>
      <c r="G132" s="290"/>
      <c r="H132" s="290"/>
      <c r="I132" s="290"/>
      <c r="J132" s="348"/>
      <c r="K132" s="290"/>
      <c r="L132" s="292">
        <f t="shared" si="11"/>
        <v>0</v>
      </c>
    </row>
    <row r="133" spans="1:12" x14ac:dyDescent="0.25">
      <c r="A133" s="280"/>
      <c r="B133" s="280"/>
      <c r="C133" s="280"/>
      <c r="D133" s="280"/>
      <c r="E133" s="280"/>
      <c r="F133" s="280"/>
      <c r="G133" s="280"/>
      <c r="H133" s="280"/>
      <c r="I133" s="280"/>
      <c r="J133" s="280"/>
      <c r="K133" s="280"/>
      <c r="L133" s="280"/>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zoomScale="55" zoomScaleNormal="55" zoomScaleSheetLayoutView="40" zoomScalePageLayoutView="80" workbookViewId="0">
      <selection activeCell="G16" sqref="G16"/>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3"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0" customFormat="1" ht="18" x14ac:dyDescent="0.25">
      <c r="B2" s="392" t="str">
        <f>'1. Information'!B2</f>
        <v>Version 7/1/2018</v>
      </c>
      <c r="R2" s="414"/>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3" t="s">
        <v>1</v>
      </c>
      <c r="C7" s="444"/>
      <c r="D7" s="9" t="str">
        <f>IF(ISBLANK('1. Information'!D8),"",'1. Information'!D8)</f>
        <v>Santa Cruz</v>
      </c>
      <c r="F7" s="94" t="s">
        <v>2</v>
      </c>
      <c r="G7" s="109">
        <f>IF(ISBLANK('1. Information'!D7),"",'1. Information'!D7)</f>
        <v>43464</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5" t="s">
        <v>27</v>
      </c>
      <c r="G11" s="287" t="s">
        <v>29</v>
      </c>
      <c r="H11" s="276" t="s">
        <v>32</v>
      </c>
      <c r="I11" s="276" t="s">
        <v>246</v>
      </c>
      <c r="J11" s="288" t="s">
        <v>247</v>
      </c>
      <c r="K11" s="276" t="s">
        <v>248</v>
      </c>
      <c r="L11"/>
      <c r="M11"/>
      <c r="N11"/>
      <c r="O11"/>
      <c r="P11"/>
      <c r="Q11"/>
      <c r="AL11" s="108"/>
      <c r="AM11" s="108"/>
      <c r="AN11" s="108"/>
    </row>
    <row r="12" spans="2:40" x14ac:dyDescent="0.25">
      <c r="C12" s="108"/>
      <c r="D12" s="6"/>
      <c r="E12" s="6"/>
      <c r="F12" s="340" t="s">
        <v>28</v>
      </c>
      <c r="G12" s="443" t="s">
        <v>30</v>
      </c>
      <c r="H12" s="441"/>
      <c r="I12" s="441"/>
      <c r="J12" s="444"/>
      <c r="K12" s="302"/>
      <c r="L12"/>
      <c r="M12"/>
      <c r="N12"/>
      <c r="O12"/>
      <c r="P12"/>
      <c r="Q12"/>
      <c r="AL12" s="108"/>
      <c r="AM12" s="108"/>
      <c r="AN12" s="108"/>
    </row>
    <row r="13" spans="2:40" ht="47.25" customHeight="1" x14ac:dyDescent="0.25">
      <c r="C13" s="452"/>
      <c r="D13" s="452"/>
      <c r="E13" s="452"/>
      <c r="F13" s="30" t="s">
        <v>300</v>
      </c>
      <c r="G13" s="27" t="s">
        <v>5</v>
      </c>
      <c r="H13" s="27" t="s">
        <v>6</v>
      </c>
      <c r="I13" s="27" t="s">
        <v>31</v>
      </c>
      <c r="J13" s="27" t="s">
        <v>15</v>
      </c>
      <c r="K13" s="300" t="s">
        <v>278</v>
      </c>
      <c r="L13"/>
      <c r="M13"/>
      <c r="N13"/>
      <c r="O13"/>
      <c r="P13"/>
      <c r="Q13"/>
      <c r="AL13" s="108"/>
      <c r="AM13" s="108"/>
      <c r="AN13" s="108"/>
    </row>
    <row r="14" spans="2:40" s="110" customFormat="1" x14ac:dyDescent="0.25">
      <c r="B14" s="255">
        <v>1</v>
      </c>
      <c r="C14" s="448" t="s">
        <v>3</v>
      </c>
      <c r="D14" s="448"/>
      <c r="E14" s="445"/>
      <c r="F14" s="290"/>
      <c r="G14" s="352"/>
      <c r="H14" s="352"/>
      <c r="I14" s="352"/>
      <c r="J14" s="352"/>
      <c r="K14" s="291">
        <f>SUM(F14:J14)</f>
        <v>0</v>
      </c>
      <c r="L14"/>
      <c r="M14"/>
      <c r="N14"/>
      <c r="O14"/>
      <c r="P14"/>
      <c r="Q14"/>
      <c r="R14" s="413"/>
      <c r="S14"/>
      <c r="T14"/>
      <c r="U14"/>
      <c r="V14"/>
      <c r="W14"/>
      <c r="X14"/>
      <c r="Y14"/>
      <c r="Z14"/>
      <c r="AA14"/>
      <c r="AB14"/>
      <c r="AC14"/>
      <c r="AD14"/>
      <c r="AE14"/>
      <c r="AF14"/>
      <c r="AG14"/>
      <c r="AH14"/>
      <c r="AI14"/>
      <c r="AJ14"/>
      <c r="AK14"/>
    </row>
    <row r="15" spans="2:40" s="110" customFormat="1" ht="15" customHeight="1" x14ac:dyDescent="0.25">
      <c r="B15" s="255">
        <v>2</v>
      </c>
      <c r="C15" s="448" t="s">
        <v>133</v>
      </c>
      <c r="D15" s="448"/>
      <c r="E15" s="445"/>
      <c r="F15" s="290"/>
      <c r="G15" s="352"/>
      <c r="H15" s="352"/>
      <c r="I15" s="352"/>
      <c r="J15" s="352"/>
      <c r="K15" s="291">
        <f t="shared" ref="K15:K20" si="0">SUM(F15:J15)</f>
        <v>0</v>
      </c>
      <c r="L15"/>
      <c r="M15"/>
      <c r="N15"/>
      <c r="O15"/>
      <c r="P15"/>
      <c r="Q15"/>
      <c r="R15" s="413"/>
      <c r="S15"/>
      <c r="T15"/>
      <c r="U15"/>
      <c r="V15"/>
      <c r="W15"/>
      <c r="X15"/>
      <c r="Y15"/>
      <c r="Z15"/>
      <c r="AA15"/>
      <c r="AB15"/>
      <c r="AC15"/>
      <c r="AD15"/>
      <c r="AE15"/>
      <c r="AF15"/>
      <c r="AG15"/>
      <c r="AH15"/>
      <c r="AI15"/>
      <c r="AJ15"/>
      <c r="AK15"/>
    </row>
    <row r="16" spans="2:40" s="110" customFormat="1" ht="15" customHeight="1" x14ac:dyDescent="0.25">
      <c r="B16" s="255">
        <v>3</v>
      </c>
      <c r="C16" s="453" t="s">
        <v>149</v>
      </c>
      <c r="D16" s="453"/>
      <c r="E16" s="454"/>
      <c r="F16" s="387">
        <v>331390.34336750995</v>
      </c>
      <c r="G16" s="386">
        <v>188982.45664867494</v>
      </c>
      <c r="H16" s="386"/>
      <c r="I16" s="386"/>
      <c r="J16" s="386"/>
      <c r="K16" s="291">
        <f t="shared" si="0"/>
        <v>520372.80001618492</v>
      </c>
      <c r="L16"/>
      <c r="M16"/>
      <c r="N16"/>
      <c r="O16"/>
      <c r="P16"/>
      <c r="Q16"/>
      <c r="R16" s="413"/>
      <c r="S16"/>
      <c r="T16"/>
      <c r="U16"/>
      <c r="V16"/>
      <c r="W16"/>
      <c r="X16"/>
      <c r="Y16"/>
      <c r="Z16"/>
      <c r="AA16"/>
      <c r="AB16"/>
      <c r="AC16"/>
      <c r="AD16"/>
      <c r="AE16"/>
      <c r="AF16"/>
      <c r="AG16"/>
      <c r="AH16"/>
      <c r="AI16"/>
      <c r="AJ16"/>
      <c r="AK16"/>
    </row>
    <row r="17" spans="2:40" s="110" customFormat="1" ht="15" customHeight="1" x14ac:dyDescent="0.25">
      <c r="B17" s="255">
        <v>4</v>
      </c>
      <c r="C17" s="448" t="s">
        <v>228</v>
      </c>
      <c r="D17" s="448"/>
      <c r="E17" s="445"/>
      <c r="F17" s="290"/>
      <c r="G17" s="386"/>
      <c r="H17" s="386"/>
      <c r="I17" s="386"/>
      <c r="J17" s="386"/>
      <c r="K17" s="291">
        <f t="shared" si="0"/>
        <v>0</v>
      </c>
      <c r="L17"/>
      <c r="M17"/>
      <c r="N17"/>
      <c r="O17"/>
      <c r="P17"/>
      <c r="Q17"/>
      <c r="R17" s="413"/>
      <c r="S17"/>
      <c r="T17"/>
      <c r="U17"/>
      <c r="V17"/>
      <c r="W17"/>
      <c r="X17"/>
      <c r="Y17"/>
      <c r="Z17"/>
      <c r="AA17"/>
      <c r="AB17"/>
      <c r="AC17"/>
      <c r="AD17"/>
      <c r="AE17"/>
      <c r="AF17"/>
      <c r="AG17"/>
      <c r="AH17"/>
      <c r="AI17"/>
      <c r="AJ17"/>
      <c r="AK17"/>
    </row>
    <row r="18" spans="2:40" s="110" customFormat="1" ht="15" customHeight="1" x14ac:dyDescent="0.25">
      <c r="B18" s="255">
        <v>5</v>
      </c>
      <c r="C18" s="448" t="s">
        <v>215</v>
      </c>
      <c r="D18" s="448"/>
      <c r="E18" s="445"/>
      <c r="F18" s="388"/>
      <c r="G18" s="402"/>
      <c r="H18" s="402"/>
      <c r="I18" s="402"/>
      <c r="J18" s="402"/>
      <c r="K18" s="291">
        <f t="shared" si="0"/>
        <v>0</v>
      </c>
      <c r="L18"/>
      <c r="M18"/>
      <c r="N18"/>
      <c r="O18"/>
      <c r="P18"/>
      <c r="Q18"/>
      <c r="R18" s="413"/>
      <c r="S18"/>
      <c r="T18"/>
      <c r="U18"/>
      <c r="V18"/>
      <c r="W18"/>
      <c r="X18"/>
      <c r="Y18"/>
      <c r="Z18"/>
      <c r="AA18"/>
      <c r="AB18"/>
      <c r="AC18"/>
      <c r="AD18"/>
      <c r="AE18"/>
      <c r="AF18"/>
      <c r="AG18"/>
      <c r="AH18"/>
      <c r="AI18"/>
      <c r="AJ18"/>
      <c r="AK18"/>
    </row>
    <row r="19" spans="2:40" s="110" customFormat="1" ht="15" customHeight="1" x14ac:dyDescent="0.25">
      <c r="B19" s="255">
        <v>6</v>
      </c>
      <c r="C19" s="448" t="s">
        <v>217</v>
      </c>
      <c r="D19" s="448"/>
      <c r="E19" s="445"/>
      <c r="F19" s="290"/>
      <c r="G19" s="402"/>
      <c r="H19" s="402"/>
      <c r="I19" s="402"/>
      <c r="J19" s="402"/>
      <c r="K19" s="291">
        <f t="shared" si="0"/>
        <v>0</v>
      </c>
      <c r="L19"/>
      <c r="M19"/>
      <c r="N19"/>
      <c r="O19"/>
      <c r="P19"/>
      <c r="Q19"/>
      <c r="R19" s="413"/>
      <c r="S19"/>
      <c r="T19"/>
      <c r="U19"/>
      <c r="V19"/>
      <c r="W19"/>
      <c r="X19"/>
      <c r="Y19"/>
      <c r="Z19"/>
      <c r="AA19"/>
      <c r="AB19"/>
      <c r="AC19"/>
      <c r="AD19"/>
      <c r="AE19"/>
      <c r="AF19"/>
      <c r="AG19"/>
      <c r="AH19"/>
      <c r="AI19"/>
      <c r="AJ19"/>
      <c r="AK19"/>
    </row>
    <row r="20" spans="2:40" s="110" customFormat="1" ht="15" customHeight="1" x14ac:dyDescent="0.25">
      <c r="B20" s="255">
        <v>7</v>
      </c>
      <c r="C20" s="434" t="s">
        <v>150</v>
      </c>
      <c r="D20" s="434"/>
      <c r="E20" s="434"/>
      <c r="F20" s="314">
        <f>SUMIF($G$36:$G$135,"Combined Summary",L$36:L$135) + SUMIF($F$36:$F$135,"Standalone",L$36:L$135)</f>
        <v>2209264.4052321822</v>
      </c>
      <c r="G20" s="119">
        <f>SUMIF($G$36:$G$135,"Combined Summary",M$36:M$135) + SUMIF($F$36:$F$135,"Standalone",M$36:M$135)</f>
        <v>1474.6372586445741</v>
      </c>
      <c r="H20" s="119">
        <f>SUMIF($G$36:$G$135,"Combined Summary",N$36:N$135) + SUMIF($F$36:$F$135,"Standalone",N$36:N$135)</f>
        <v>0</v>
      </c>
      <c r="I20" s="119">
        <f>SUMIF($G$36:$G$135,"Combined Summary",O$36:O$135) + SUMIF($F$36:$F$135,"Standalone",O$36:O$135)</f>
        <v>0</v>
      </c>
      <c r="J20" s="119">
        <f>SUMIF($G$36:$G$135,"Combined Summary",P$36:P$135) + SUMIF($F$36:$F$135,"Standalone",P$36:P$135)</f>
        <v>15500</v>
      </c>
      <c r="K20" s="292">
        <f t="shared" si="0"/>
        <v>2226239.0424908269</v>
      </c>
      <c r="L20"/>
      <c r="M20"/>
      <c r="N20"/>
      <c r="O20"/>
      <c r="P20"/>
      <c r="Q20"/>
      <c r="R20" s="413"/>
      <c r="S20"/>
      <c r="T20"/>
      <c r="U20"/>
      <c r="V20"/>
      <c r="W20"/>
      <c r="X20"/>
      <c r="Y20"/>
      <c r="Z20"/>
      <c r="AA20"/>
      <c r="AB20"/>
      <c r="AC20"/>
      <c r="AD20"/>
      <c r="AE20"/>
      <c r="AF20"/>
      <c r="AG20"/>
      <c r="AH20"/>
      <c r="AI20"/>
      <c r="AJ20"/>
      <c r="AK20"/>
    </row>
    <row r="21" spans="2:40" s="110" customFormat="1" ht="30.95" customHeight="1" x14ac:dyDescent="0.25">
      <c r="B21" s="123">
        <v>8</v>
      </c>
      <c r="C21" s="458" t="s">
        <v>229</v>
      </c>
      <c r="D21" s="458"/>
      <c r="E21" s="458"/>
      <c r="F21" s="8">
        <f>SUM(F14:F16,F19:F20)</f>
        <v>2540654.7485996922</v>
      </c>
      <c r="G21" s="8">
        <f t="shared" ref="G21:K21" si="1">SUM(G14:G16,G19:G20)</f>
        <v>190457.0939073195</v>
      </c>
      <c r="H21" s="8">
        <f t="shared" si="1"/>
        <v>0</v>
      </c>
      <c r="I21" s="8">
        <f t="shared" si="1"/>
        <v>0</v>
      </c>
      <c r="J21" s="8">
        <f t="shared" si="1"/>
        <v>15500</v>
      </c>
      <c r="K21" s="8">
        <f t="shared" si="1"/>
        <v>2746611.8425070117</v>
      </c>
      <c r="L21"/>
      <c r="M21"/>
      <c r="N21"/>
      <c r="O21"/>
      <c r="P21"/>
      <c r="Q21"/>
      <c r="R21" s="413"/>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7" t="s">
        <v>234</v>
      </c>
      <c r="G26" s="455" t="s">
        <v>233</v>
      </c>
      <c r="H26" s="110"/>
      <c r="I26" s="110"/>
      <c r="J26" s="110"/>
      <c r="K26" s="110"/>
      <c r="L26" s="110"/>
      <c r="M26" s="110"/>
      <c r="N26" s="110"/>
      <c r="O26" s="110"/>
      <c r="P26" s="110"/>
      <c r="Q26" s="110"/>
    </row>
    <row r="27" spans="2:40" ht="15" customHeight="1" x14ac:dyDescent="0.25">
      <c r="B27" s="99"/>
      <c r="C27" s="99"/>
      <c r="D27" s="99"/>
      <c r="E27" s="99"/>
      <c r="F27" s="457"/>
      <c r="G27" s="455"/>
      <c r="H27" s="110"/>
      <c r="I27" s="110"/>
      <c r="J27" s="110"/>
      <c r="K27" s="110"/>
      <c r="L27" s="110"/>
      <c r="M27" s="110"/>
      <c r="N27" s="110"/>
      <c r="O27" s="110"/>
      <c r="P27" s="110"/>
      <c r="Q27" s="110"/>
    </row>
    <row r="28" spans="2:40" x14ac:dyDescent="0.25">
      <c r="B28" s="99"/>
      <c r="C28" s="99"/>
      <c r="D28" s="99"/>
      <c r="E28" s="99"/>
      <c r="F28" s="457"/>
      <c r="G28" s="456"/>
      <c r="H28" s="110"/>
      <c r="I28" s="110"/>
      <c r="J28" s="110"/>
      <c r="K28" s="110"/>
      <c r="L28" s="110"/>
      <c r="M28" s="110"/>
      <c r="N28" s="110"/>
      <c r="O28" s="110"/>
      <c r="P28" s="110"/>
      <c r="Q28" s="110"/>
    </row>
    <row r="29" spans="2:40" ht="51.75" customHeight="1" x14ac:dyDescent="0.25">
      <c r="B29" s="130">
        <v>1</v>
      </c>
      <c r="C29" s="449" t="s">
        <v>245</v>
      </c>
      <c r="D29" s="450"/>
      <c r="E29" s="451"/>
      <c r="F29" s="10">
        <f>IF(F21=0,"",((SUMPRODUCT($K$36:$K$135,$L$36:$L$135)+(F19*G29))/$F$21))</f>
        <v>0.49736693056780495</v>
      </c>
      <c r="G29" s="79"/>
      <c r="H29" s="110"/>
      <c r="I29" s="110"/>
      <c r="J29" s="110"/>
      <c r="K29" s="110"/>
      <c r="L29" s="110"/>
      <c r="M29" s="110"/>
      <c r="N29" s="110"/>
      <c r="O29" s="110"/>
      <c r="P29" s="110"/>
      <c r="Q29" s="110"/>
    </row>
    <row r="30" spans="2:40" s="99" customFormat="1" x14ac:dyDescent="0.25">
      <c r="R30" s="413"/>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5" t="s">
        <v>251</v>
      </c>
      <c r="M33" s="256" t="s">
        <v>252</v>
      </c>
      <c r="N33" s="255" t="s">
        <v>253</v>
      </c>
      <c r="O33" s="255" t="s">
        <v>254</v>
      </c>
      <c r="P33" s="353" t="s">
        <v>255</v>
      </c>
      <c r="Q33" s="255" t="s">
        <v>256</v>
      </c>
      <c r="AM33" s="108"/>
      <c r="AN33" s="108"/>
    </row>
    <row r="34" spans="2:40" x14ac:dyDescent="0.25">
      <c r="C34" s="322"/>
      <c r="D34" s="441" t="s">
        <v>165</v>
      </c>
      <c r="E34" s="441"/>
      <c r="F34" s="441"/>
      <c r="G34" s="441"/>
      <c r="H34" s="441"/>
      <c r="I34" s="441"/>
      <c r="J34" s="441"/>
      <c r="K34" s="441"/>
      <c r="L34" s="339" t="s">
        <v>28</v>
      </c>
      <c r="M34" s="443" t="s">
        <v>30</v>
      </c>
      <c r="N34" s="441"/>
      <c r="O34" s="441"/>
      <c r="P34" s="444"/>
      <c r="Q34" s="307"/>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5" t="s">
        <v>278</v>
      </c>
      <c r="R35" s="407" t="s">
        <v>313</v>
      </c>
      <c r="S35" s="405"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44</v>
      </c>
      <c r="D36" s="394" t="s">
        <v>336</v>
      </c>
      <c r="E36" s="394"/>
      <c r="F36" s="415" t="s">
        <v>143</v>
      </c>
      <c r="G36" s="416" t="s">
        <v>136</v>
      </c>
      <c r="H36" s="125"/>
      <c r="I36" s="134">
        <v>1</v>
      </c>
      <c r="J36" s="134">
        <v>1</v>
      </c>
      <c r="K36" s="349">
        <f>IF(OR(G36="Combined Summary",F36="Standalone"),(SUMPRODUCT(--(D$36:D$135=D36),I$36:I$135,J$36:J$135)),"")</f>
        <v>1</v>
      </c>
      <c r="L36" s="290">
        <v>127052</v>
      </c>
      <c r="M36" s="351"/>
      <c r="N36" s="116"/>
      <c r="O36" s="116"/>
      <c r="P36" s="116"/>
      <c r="Q36" s="350">
        <f>SUM(L36:P36)</f>
        <v>127052</v>
      </c>
      <c r="R36" s="408">
        <f>IF(OR(G36="Combined Summary",F36="Standalone"),(SUMIF(D$36:D$135,D36,I$36:I$135)),"")</f>
        <v>1</v>
      </c>
      <c r="S36" s="406" t="str">
        <f>IF(AND(F36="Standalone",NOT(R36=1)),"ERROR",IF(AND(G36="Combined Summary",NOT(R36=1)),"ERROR",""))</f>
        <v/>
      </c>
      <c r="AL36" s="108"/>
      <c r="AM36" s="108"/>
      <c r="AN36" s="108"/>
    </row>
    <row r="37" spans="2:40" x14ac:dyDescent="0.25">
      <c r="B37" s="362">
        <v>2</v>
      </c>
      <c r="C37" s="132">
        <f t="shared" si="2"/>
        <v>44</v>
      </c>
      <c r="D37" s="394" t="s">
        <v>336</v>
      </c>
      <c r="E37" s="394"/>
      <c r="F37" s="415" t="s">
        <v>143</v>
      </c>
      <c r="G37" s="416" t="s">
        <v>137</v>
      </c>
      <c r="H37" s="125"/>
      <c r="I37" s="134"/>
      <c r="J37" s="134"/>
      <c r="K37" s="349">
        <f t="shared" ref="K37:K100" si="3">IF(OR(G37="Combined Summary",F37="Standalone"),(SUMPRODUCT(--(D$36:D$135=D37),I$36:I$135,J$36:J$135)),"")</f>
        <v>1</v>
      </c>
      <c r="L37" s="290">
        <v>453696.86281466327</v>
      </c>
      <c r="M37" s="351"/>
      <c r="N37" s="116"/>
      <c r="O37" s="116"/>
      <c r="P37" s="116">
        <v>15500</v>
      </c>
      <c r="Q37" s="350">
        <f t="shared" ref="Q37:Q100" si="4">SUM(L37:P37)</f>
        <v>469196.86281466327</v>
      </c>
      <c r="R37" s="408">
        <f t="shared" ref="R37:R100" si="5">IF(OR(G37="Combined Summary",F37="Standalone"),(SUMIF(D$36:D$135,D37,I$36:I$135)),"")</f>
        <v>1</v>
      </c>
      <c r="S37" s="406" t="str">
        <f t="shared" ref="S37:S100" si="6">IF(AND(F37="Standalone",NOT(R37=1)),"ERROR",IF(AND(G37="Combined Summary",NOT(R37=1)),"ERROR",""))</f>
        <v/>
      </c>
      <c r="T37" s="358"/>
      <c r="U37" s="358"/>
      <c r="V37" s="358"/>
      <c r="W37" s="358"/>
      <c r="X37" s="358"/>
      <c r="Y37" s="358"/>
      <c r="Z37" s="358"/>
      <c r="AA37" s="358"/>
      <c r="AB37" s="358"/>
      <c r="AC37" s="358"/>
      <c r="AD37" s="358"/>
      <c r="AE37" s="358"/>
      <c r="AF37" s="358"/>
      <c r="AG37" s="358"/>
      <c r="AH37" s="358"/>
      <c r="AI37" s="358"/>
      <c r="AJ37" s="358"/>
      <c r="AK37" s="358"/>
      <c r="AL37" s="108"/>
      <c r="AM37" s="108"/>
      <c r="AN37" s="108"/>
    </row>
    <row r="38" spans="2:40" x14ac:dyDescent="0.25">
      <c r="B38" s="362">
        <v>3</v>
      </c>
      <c r="C38" s="132">
        <f t="shared" si="2"/>
        <v>44</v>
      </c>
      <c r="D38" s="394" t="s">
        <v>336</v>
      </c>
      <c r="E38" s="394"/>
      <c r="F38" s="415" t="s">
        <v>143</v>
      </c>
      <c r="G38" s="416" t="s">
        <v>132</v>
      </c>
      <c r="H38" s="125"/>
      <c r="I38" s="134"/>
      <c r="J38" s="134"/>
      <c r="K38" s="349">
        <f t="shared" si="3"/>
        <v>1</v>
      </c>
      <c r="L38" s="290">
        <v>111820.94515490127</v>
      </c>
      <c r="M38" s="351">
        <v>866.82934929770158</v>
      </c>
      <c r="N38" s="116"/>
      <c r="O38" s="116"/>
      <c r="P38" s="116"/>
      <c r="Q38" s="350">
        <f t="shared" si="4"/>
        <v>112687.77450419897</v>
      </c>
      <c r="R38" s="408">
        <f t="shared" si="5"/>
        <v>1</v>
      </c>
      <c r="S38" s="406" t="str">
        <f t="shared" si="6"/>
        <v/>
      </c>
      <c r="T38" s="358"/>
      <c r="U38" s="358"/>
      <c r="V38" s="358"/>
      <c r="W38" s="358"/>
      <c r="X38" s="358"/>
      <c r="Y38" s="358"/>
      <c r="Z38" s="358"/>
      <c r="AA38" s="358"/>
      <c r="AB38" s="358"/>
      <c r="AC38" s="358"/>
      <c r="AD38" s="358"/>
      <c r="AE38" s="358"/>
      <c r="AF38" s="358"/>
      <c r="AG38" s="358"/>
      <c r="AH38" s="358"/>
      <c r="AI38" s="358"/>
      <c r="AJ38" s="358"/>
      <c r="AK38" s="358"/>
      <c r="AL38" s="108"/>
      <c r="AM38" s="108"/>
      <c r="AN38" s="108"/>
    </row>
    <row r="39" spans="2:40" x14ac:dyDescent="0.25">
      <c r="B39" s="362">
        <v>4</v>
      </c>
      <c r="C39" s="132">
        <f t="shared" si="2"/>
        <v>44</v>
      </c>
      <c r="D39" s="422" t="s">
        <v>337</v>
      </c>
      <c r="E39" s="415"/>
      <c r="F39" s="415" t="s">
        <v>143</v>
      </c>
      <c r="G39" s="416" t="s">
        <v>136</v>
      </c>
      <c r="H39" s="415"/>
      <c r="I39" s="423">
        <v>1</v>
      </c>
      <c r="J39" s="423">
        <v>1</v>
      </c>
      <c r="K39" s="349">
        <f t="shared" si="3"/>
        <v>1</v>
      </c>
      <c r="L39" s="290">
        <v>99920.714839678374</v>
      </c>
      <c r="M39" s="351"/>
      <c r="N39" s="116"/>
      <c r="O39" s="116"/>
      <c r="P39" s="116"/>
      <c r="Q39" s="350">
        <f t="shared" si="4"/>
        <v>99920.714839678374</v>
      </c>
      <c r="R39" s="408">
        <f t="shared" si="5"/>
        <v>1</v>
      </c>
      <c r="S39" s="406" t="str">
        <f t="shared" si="6"/>
        <v/>
      </c>
      <c r="T39" s="358"/>
      <c r="U39" s="358"/>
      <c r="V39" s="358"/>
      <c r="W39" s="358"/>
      <c r="X39" s="358"/>
      <c r="Y39" s="358"/>
      <c r="Z39" s="358"/>
      <c r="AA39" s="358"/>
      <c r="AB39" s="358"/>
      <c r="AC39" s="358"/>
      <c r="AD39" s="358"/>
      <c r="AE39" s="358"/>
      <c r="AF39" s="358"/>
      <c r="AG39" s="358"/>
      <c r="AH39" s="358"/>
      <c r="AI39" s="358"/>
      <c r="AJ39" s="358"/>
      <c r="AK39" s="358"/>
      <c r="AL39" s="108"/>
      <c r="AM39" s="108"/>
      <c r="AN39" s="108"/>
    </row>
    <row r="40" spans="2:40" x14ac:dyDescent="0.25">
      <c r="B40" s="362">
        <v>5</v>
      </c>
      <c r="C40" s="132">
        <f t="shared" si="2"/>
        <v>44</v>
      </c>
      <c r="D40" s="422" t="s">
        <v>337</v>
      </c>
      <c r="E40" s="415"/>
      <c r="F40" s="415" t="s">
        <v>143</v>
      </c>
      <c r="G40" s="416" t="s">
        <v>146</v>
      </c>
      <c r="H40" s="415"/>
      <c r="I40" s="423"/>
      <c r="J40" s="423"/>
      <c r="K40" s="349">
        <f t="shared" si="3"/>
        <v>1</v>
      </c>
      <c r="L40" s="290">
        <v>89993</v>
      </c>
      <c r="M40" s="351"/>
      <c r="N40" s="116"/>
      <c r="O40" s="116"/>
      <c r="P40" s="116"/>
      <c r="Q40" s="350">
        <f t="shared" si="4"/>
        <v>89993</v>
      </c>
      <c r="R40" s="408">
        <f t="shared" si="5"/>
        <v>1</v>
      </c>
      <c r="S40" s="406" t="str">
        <f t="shared" si="6"/>
        <v/>
      </c>
      <c r="T40" s="358"/>
      <c r="U40" s="358"/>
      <c r="V40" s="358"/>
      <c r="W40" s="358"/>
      <c r="X40" s="358"/>
      <c r="Y40" s="358"/>
      <c r="Z40" s="358"/>
      <c r="AA40" s="358"/>
      <c r="AB40" s="358"/>
      <c r="AC40" s="358"/>
      <c r="AD40" s="358"/>
      <c r="AE40" s="358"/>
      <c r="AF40" s="358"/>
      <c r="AG40" s="358"/>
      <c r="AH40" s="358"/>
      <c r="AI40" s="358"/>
      <c r="AJ40" s="358"/>
      <c r="AK40" s="358"/>
      <c r="AL40" s="108"/>
      <c r="AM40" s="108"/>
      <c r="AN40" s="108"/>
    </row>
    <row r="41" spans="2:40" x14ac:dyDescent="0.25">
      <c r="B41" s="362">
        <v>6</v>
      </c>
      <c r="C41" s="132">
        <f t="shared" si="2"/>
        <v>44</v>
      </c>
      <c r="D41" s="394" t="s">
        <v>338</v>
      </c>
      <c r="E41" s="394"/>
      <c r="F41" s="415" t="s">
        <v>143</v>
      </c>
      <c r="G41" s="416" t="s">
        <v>136</v>
      </c>
      <c r="H41" s="125"/>
      <c r="I41" s="134">
        <v>1</v>
      </c>
      <c r="J41" s="134">
        <v>0.33</v>
      </c>
      <c r="K41" s="349">
        <f t="shared" si="3"/>
        <v>0.33</v>
      </c>
      <c r="L41" s="290">
        <v>67117</v>
      </c>
      <c r="M41" s="351"/>
      <c r="N41" s="116"/>
      <c r="O41" s="116"/>
      <c r="P41" s="116"/>
      <c r="Q41" s="350">
        <f t="shared" si="4"/>
        <v>67117</v>
      </c>
      <c r="R41" s="408">
        <f t="shared" si="5"/>
        <v>1</v>
      </c>
      <c r="S41" s="406" t="str">
        <f t="shared" si="6"/>
        <v/>
      </c>
      <c r="T41" s="358"/>
      <c r="U41" s="358"/>
      <c r="V41" s="358"/>
      <c r="W41" s="358"/>
      <c r="X41" s="358"/>
      <c r="Y41" s="358"/>
      <c r="Z41" s="358"/>
      <c r="AA41" s="358"/>
      <c r="AB41" s="358"/>
      <c r="AC41" s="358"/>
      <c r="AD41" s="358"/>
      <c r="AE41" s="358"/>
      <c r="AF41" s="358"/>
      <c r="AG41" s="358"/>
      <c r="AH41" s="358"/>
      <c r="AI41" s="358"/>
      <c r="AJ41" s="358"/>
      <c r="AK41" s="358"/>
      <c r="AL41" s="108"/>
      <c r="AM41" s="108"/>
      <c r="AN41" s="108"/>
    </row>
    <row r="42" spans="2:40" x14ac:dyDescent="0.25">
      <c r="B42" s="362">
        <v>7</v>
      </c>
      <c r="C42" s="132">
        <f t="shared" si="2"/>
        <v>44</v>
      </c>
      <c r="D42" s="394" t="s">
        <v>338</v>
      </c>
      <c r="E42" s="394"/>
      <c r="F42" s="415" t="s">
        <v>143</v>
      </c>
      <c r="G42" s="416" t="s">
        <v>136</v>
      </c>
      <c r="H42" s="125"/>
      <c r="I42" s="134"/>
      <c r="J42" s="134"/>
      <c r="K42" s="349">
        <f t="shared" si="3"/>
        <v>0.33</v>
      </c>
      <c r="L42" s="290">
        <v>305180.60830102308</v>
      </c>
      <c r="M42" s="351"/>
      <c r="N42" s="116"/>
      <c r="O42" s="116"/>
      <c r="P42" s="116"/>
      <c r="Q42" s="350">
        <f t="shared" si="4"/>
        <v>305180.60830102308</v>
      </c>
      <c r="R42" s="408">
        <f t="shared" si="5"/>
        <v>1</v>
      </c>
      <c r="S42" s="406" t="str">
        <f t="shared" si="6"/>
        <v/>
      </c>
      <c r="T42" s="358"/>
      <c r="U42" s="358"/>
      <c r="V42" s="358"/>
      <c r="W42" s="358"/>
      <c r="X42" s="358"/>
      <c r="Y42" s="358"/>
      <c r="Z42" s="358"/>
      <c r="AA42" s="358"/>
      <c r="AB42" s="358"/>
      <c r="AC42" s="358"/>
      <c r="AD42" s="358"/>
      <c r="AE42" s="358"/>
      <c r="AF42" s="358"/>
      <c r="AG42" s="358"/>
      <c r="AH42" s="358"/>
      <c r="AI42" s="358"/>
      <c r="AJ42" s="358"/>
      <c r="AK42" s="358"/>
      <c r="AL42" s="108"/>
      <c r="AM42" s="108"/>
      <c r="AN42" s="108"/>
    </row>
    <row r="43" spans="2:40" x14ac:dyDescent="0.25">
      <c r="B43" s="362">
        <v>8</v>
      </c>
      <c r="C43" s="132">
        <f t="shared" si="2"/>
        <v>44</v>
      </c>
      <c r="D43" s="394" t="s">
        <v>338</v>
      </c>
      <c r="E43" s="394"/>
      <c r="F43" s="415" t="s">
        <v>143</v>
      </c>
      <c r="G43" s="416" t="s">
        <v>132</v>
      </c>
      <c r="H43" s="125"/>
      <c r="I43" s="134"/>
      <c r="J43" s="134"/>
      <c r="K43" s="349">
        <f t="shared" si="3"/>
        <v>0.33</v>
      </c>
      <c r="L43" s="290">
        <v>643839.91028777778</v>
      </c>
      <c r="M43" s="351"/>
      <c r="N43" s="116"/>
      <c r="O43" s="116"/>
      <c r="P43" s="116"/>
      <c r="Q43" s="350">
        <f t="shared" si="4"/>
        <v>643839.91028777778</v>
      </c>
      <c r="R43" s="408">
        <f t="shared" si="5"/>
        <v>1</v>
      </c>
      <c r="S43" s="406" t="str">
        <f t="shared" si="6"/>
        <v/>
      </c>
      <c r="T43" s="358"/>
      <c r="U43" s="358"/>
      <c r="V43" s="358"/>
      <c r="W43" s="358"/>
      <c r="X43" s="358"/>
      <c r="Y43" s="358"/>
      <c r="Z43" s="358"/>
      <c r="AA43" s="358"/>
      <c r="AB43" s="358"/>
      <c r="AC43" s="358"/>
      <c r="AD43" s="358"/>
      <c r="AE43" s="358"/>
      <c r="AF43" s="358"/>
      <c r="AG43" s="358"/>
      <c r="AH43" s="358"/>
      <c r="AI43" s="358"/>
      <c r="AJ43" s="358"/>
      <c r="AK43" s="358"/>
      <c r="AL43" s="108"/>
      <c r="AM43" s="108"/>
      <c r="AN43" s="108"/>
    </row>
    <row r="44" spans="2:40" x14ac:dyDescent="0.25">
      <c r="B44" s="362">
        <v>9</v>
      </c>
      <c r="C44" s="132">
        <f t="shared" si="2"/>
        <v>44</v>
      </c>
      <c r="D44" s="394" t="s">
        <v>338</v>
      </c>
      <c r="E44" s="394"/>
      <c r="F44" s="415" t="s">
        <v>143</v>
      </c>
      <c r="G44" s="416" t="s">
        <v>146</v>
      </c>
      <c r="H44" s="125"/>
      <c r="I44" s="134"/>
      <c r="J44" s="134"/>
      <c r="K44" s="349">
        <f t="shared" si="3"/>
        <v>0.33</v>
      </c>
      <c r="L44" s="290">
        <v>11433</v>
      </c>
      <c r="M44" s="351"/>
      <c r="N44" s="116"/>
      <c r="O44" s="116"/>
      <c r="P44" s="116"/>
      <c r="Q44" s="350">
        <f t="shared" si="4"/>
        <v>11433</v>
      </c>
      <c r="R44" s="408">
        <f t="shared" si="5"/>
        <v>1</v>
      </c>
      <c r="S44" s="406" t="str">
        <f t="shared" si="6"/>
        <v/>
      </c>
      <c r="T44" s="358"/>
      <c r="U44" s="358"/>
      <c r="V44" s="358"/>
      <c r="W44" s="358"/>
      <c r="X44" s="358"/>
      <c r="Y44" s="358"/>
      <c r="Z44" s="358"/>
      <c r="AA44" s="358"/>
      <c r="AB44" s="358"/>
      <c r="AC44" s="358"/>
      <c r="AD44" s="358"/>
      <c r="AE44" s="358"/>
      <c r="AF44" s="358"/>
      <c r="AG44" s="358"/>
      <c r="AH44" s="358"/>
      <c r="AI44" s="358"/>
      <c r="AJ44" s="358"/>
      <c r="AK44" s="358"/>
      <c r="AL44" s="108"/>
      <c r="AM44" s="108"/>
      <c r="AN44" s="108"/>
    </row>
    <row r="45" spans="2:40" x14ac:dyDescent="0.25">
      <c r="B45" s="362">
        <v>10</v>
      </c>
      <c r="C45" s="132">
        <f t="shared" si="2"/>
        <v>44</v>
      </c>
      <c r="D45" s="394" t="s">
        <v>338</v>
      </c>
      <c r="E45" s="394"/>
      <c r="F45" s="125" t="s">
        <v>143</v>
      </c>
      <c r="G45" s="107" t="s">
        <v>147</v>
      </c>
      <c r="H45" s="125"/>
      <c r="I45" s="134"/>
      <c r="J45" s="134"/>
      <c r="K45" s="349">
        <f t="shared" si="3"/>
        <v>0.33</v>
      </c>
      <c r="L45" s="290">
        <v>127442</v>
      </c>
      <c r="M45" s="351"/>
      <c r="N45" s="116"/>
      <c r="O45" s="116"/>
      <c r="P45" s="116"/>
      <c r="Q45" s="350">
        <f t="shared" si="4"/>
        <v>127442</v>
      </c>
      <c r="R45" s="408">
        <f t="shared" si="5"/>
        <v>1</v>
      </c>
      <c r="S45" s="406" t="str">
        <f t="shared" si="6"/>
        <v/>
      </c>
      <c r="T45" s="358"/>
      <c r="U45" s="358"/>
      <c r="V45" s="358"/>
      <c r="W45" s="358"/>
      <c r="X45" s="358"/>
      <c r="Y45" s="358"/>
      <c r="Z45" s="358"/>
      <c r="AA45" s="358"/>
      <c r="AB45" s="358"/>
      <c r="AC45" s="358"/>
      <c r="AD45" s="358"/>
      <c r="AE45" s="358"/>
      <c r="AF45" s="358"/>
      <c r="AG45" s="358"/>
      <c r="AH45" s="358"/>
      <c r="AI45" s="358"/>
      <c r="AJ45" s="358"/>
      <c r="AK45" s="358"/>
      <c r="AL45" s="108"/>
      <c r="AM45" s="108"/>
      <c r="AN45" s="108"/>
    </row>
    <row r="46" spans="2:40" x14ac:dyDescent="0.25">
      <c r="B46" s="362">
        <v>11</v>
      </c>
      <c r="C46" s="132">
        <f t="shared" si="2"/>
        <v>44</v>
      </c>
      <c r="D46" s="394" t="s">
        <v>339</v>
      </c>
      <c r="E46" s="394"/>
      <c r="F46" s="125" t="s">
        <v>143</v>
      </c>
      <c r="G46" s="107" t="s">
        <v>136</v>
      </c>
      <c r="H46" s="125"/>
      <c r="I46" s="134">
        <v>1</v>
      </c>
      <c r="J46" s="134">
        <v>0</v>
      </c>
      <c r="K46" s="349">
        <f t="shared" si="3"/>
        <v>0</v>
      </c>
      <c r="L46" s="290">
        <v>164384.36383413852</v>
      </c>
      <c r="M46" s="351">
        <v>607.80790934687263</v>
      </c>
      <c r="N46" s="116"/>
      <c r="O46" s="116"/>
      <c r="P46" s="116"/>
      <c r="Q46" s="350">
        <f t="shared" si="4"/>
        <v>164992.17174348541</v>
      </c>
      <c r="R46" s="408">
        <f t="shared" si="5"/>
        <v>1</v>
      </c>
      <c r="S46" s="406" t="str">
        <f t="shared" si="6"/>
        <v/>
      </c>
      <c r="T46" s="358"/>
      <c r="U46" s="358"/>
      <c r="V46" s="358"/>
      <c r="W46" s="358"/>
      <c r="X46" s="358"/>
      <c r="Y46" s="358"/>
      <c r="Z46" s="358"/>
      <c r="AA46" s="358"/>
      <c r="AB46" s="358"/>
      <c r="AC46" s="358"/>
      <c r="AD46" s="358"/>
      <c r="AE46" s="358"/>
      <c r="AF46" s="358"/>
      <c r="AG46" s="358"/>
      <c r="AH46" s="358"/>
      <c r="AI46" s="358"/>
      <c r="AJ46" s="358"/>
      <c r="AK46" s="358"/>
      <c r="AL46" s="108"/>
      <c r="AM46" s="108"/>
      <c r="AN46" s="108"/>
    </row>
    <row r="47" spans="2:40" x14ac:dyDescent="0.25">
      <c r="B47" s="362">
        <v>12</v>
      </c>
      <c r="C47" s="132">
        <f t="shared" si="2"/>
        <v>44</v>
      </c>
      <c r="D47" s="394" t="s">
        <v>339</v>
      </c>
      <c r="E47" s="394"/>
      <c r="F47" s="125" t="s">
        <v>143</v>
      </c>
      <c r="G47" s="107" t="s">
        <v>132</v>
      </c>
      <c r="H47" s="125"/>
      <c r="I47" s="134"/>
      <c r="J47" s="134">
        <v>0</v>
      </c>
      <c r="K47" s="349">
        <f t="shared" si="3"/>
        <v>0</v>
      </c>
      <c r="L47" s="290">
        <v>2384</v>
      </c>
      <c r="M47" s="351"/>
      <c r="N47" s="116"/>
      <c r="O47" s="116"/>
      <c r="P47" s="116"/>
      <c r="Q47" s="350">
        <f t="shared" si="4"/>
        <v>2384</v>
      </c>
      <c r="R47" s="408">
        <f t="shared" si="5"/>
        <v>1</v>
      </c>
      <c r="S47" s="406" t="str">
        <f t="shared" si="6"/>
        <v/>
      </c>
      <c r="T47" s="358"/>
      <c r="U47" s="358"/>
      <c r="V47" s="358"/>
      <c r="W47" s="358"/>
      <c r="X47" s="358"/>
      <c r="Y47" s="358"/>
      <c r="Z47" s="358"/>
      <c r="AA47" s="358"/>
      <c r="AB47" s="358"/>
      <c r="AC47" s="358"/>
      <c r="AD47" s="358"/>
      <c r="AE47" s="358"/>
      <c r="AF47" s="358"/>
      <c r="AG47" s="358"/>
      <c r="AH47" s="358"/>
      <c r="AI47" s="358"/>
      <c r="AJ47" s="358"/>
      <c r="AK47" s="358"/>
      <c r="AL47" s="108"/>
      <c r="AM47" s="108"/>
      <c r="AN47" s="108"/>
    </row>
    <row r="48" spans="2:40" x14ac:dyDescent="0.25">
      <c r="B48" s="362">
        <v>13</v>
      </c>
      <c r="C48" s="132">
        <f t="shared" si="2"/>
        <v>44</v>
      </c>
      <c r="D48" s="394" t="s">
        <v>339</v>
      </c>
      <c r="E48" s="394"/>
      <c r="F48" s="125" t="s">
        <v>143</v>
      </c>
      <c r="G48" s="107" t="s">
        <v>145</v>
      </c>
      <c r="H48" s="125"/>
      <c r="I48" s="134"/>
      <c r="J48" s="134">
        <v>0</v>
      </c>
      <c r="K48" s="349">
        <f t="shared" si="3"/>
        <v>0</v>
      </c>
      <c r="L48" s="290">
        <v>5000</v>
      </c>
      <c r="M48" s="351"/>
      <c r="N48" s="116"/>
      <c r="O48" s="116"/>
      <c r="P48" s="116"/>
      <c r="Q48" s="350">
        <f t="shared" si="4"/>
        <v>5000</v>
      </c>
      <c r="R48" s="408">
        <f t="shared" si="5"/>
        <v>1</v>
      </c>
      <c r="S48" s="406" t="str">
        <f t="shared" si="6"/>
        <v/>
      </c>
      <c r="T48" s="358"/>
      <c r="U48" s="358"/>
      <c r="V48" s="358"/>
      <c r="W48" s="358"/>
      <c r="X48" s="358"/>
      <c r="Y48" s="358"/>
      <c r="Z48" s="358"/>
      <c r="AA48" s="358"/>
      <c r="AB48" s="358"/>
      <c r="AC48" s="358"/>
      <c r="AD48" s="358"/>
      <c r="AE48" s="358"/>
      <c r="AF48" s="358"/>
      <c r="AG48" s="358"/>
      <c r="AH48" s="358"/>
      <c r="AI48" s="358"/>
      <c r="AJ48" s="358"/>
      <c r="AK48" s="358"/>
      <c r="AL48" s="108"/>
      <c r="AM48" s="108"/>
      <c r="AN48" s="108"/>
    </row>
    <row r="49" spans="2:40" x14ac:dyDescent="0.25">
      <c r="B49" s="362">
        <v>14</v>
      </c>
      <c r="C49" s="132" t="str">
        <f t="shared" si="2"/>
        <v/>
      </c>
      <c r="D49" s="394"/>
      <c r="E49" s="394"/>
      <c r="F49" s="125"/>
      <c r="G49" s="107"/>
      <c r="H49" s="125"/>
      <c r="I49" s="134"/>
      <c r="J49" s="134"/>
      <c r="K49" s="349" t="str">
        <f t="shared" si="3"/>
        <v/>
      </c>
      <c r="L49" s="290"/>
      <c r="M49" s="351"/>
      <c r="N49" s="116"/>
      <c r="O49" s="116"/>
      <c r="P49" s="116"/>
      <c r="Q49" s="350">
        <f t="shared" si="4"/>
        <v>0</v>
      </c>
      <c r="R49" s="408" t="str">
        <f t="shared" si="5"/>
        <v/>
      </c>
      <c r="S49" s="406" t="str">
        <f t="shared" si="6"/>
        <v/>
      </c>
      <c r="T49" s="358"/>
      <c r="U49" s="358"/>
      <c r="V49" s="358"/>
      <c r="W49" s="358"/>
      <c r="X49" s="358"/>
      <c r="Y49" s="358"/>
      <c r="Z49" s="358"/>
      <c r="AA49" s="358"/>
      <c r="AB49" s="358"/>
      <c r="AC49" s="358"/>
      <c r="AD49" s="358"/>
      <c r="AE49" s="358"/>
      <c r="AF49" s="358"/>
      <c r="AG49" s="358"/>
      <c r="AH49" s="358"/>
      <c r="AI49" s="358"/>
      <c r="AJ49" s="358"/>
      <c r="AK49" s="358"/>
      <c r="AL49" s="108"/>
      <c r="AM49" s="108"/>
      <c r="AN49" s="108"/>
    </row>
    <row r="50" spans="2:40" x14ac:dyDescent="0.25">
      <c r="B50" s="362">
        <v>15</v>
      </c>
      <c r="C50" s="132" t="str">
        <f t="shared" si="2"/>
        <v/>
      </c>
      <c r="D50" s="394"/>
      <c r="E50" s="394"/>
      <c r="F50" s="125"/>
      <c r="G50" s="107"/>
      <c r="H50" s="125"/>
      <c r="I50" s="134"/>
      <c r="J50" s="134"/>
      <c r="K50" s="349" t="str">
        <f t="shared" si="3"/>
        <v/>
      </c>
      <c r="L50" s="290"/>
      <c r="M50" s="351"/>
      <c r="N50" s="116"/>
      <c r="O50" s="116"/>
      <c r="P50" s="116"/>
      <c r="Q50" s="350">
        <f t="shared" si="4"/>
        <v>0</v>
      </c>
      <c r="R50" s="408" t="str">
        <f t="shared" si="5"/>
        <v/>
      </c>
      <c r="S50" s="406" t="str">
        <f t="shared" si="6"/>
        <v/>
      </c>
      <c r="T50" s="358"/>
      <c r="U50" s="358"/>
      <c r="V50" s="358"/>
      <c r="W50" s="358"/>
      <c r="X50" s="358"/>
      <c r="Y50" s="358"/>
      <c r="Z50" s="358"/>
      <c r="AA50" s="358"/>
      <c r="AB50" s="358"/>
      <c r="AC50" s="358"/>
      <c r="AD50" s="358"/>
      <c r="AE50" s="358"/>
      <c r="AF50" s="358"/>
      <c r="AG50" s="358"/>
      <c r="AH50" s="358"/>
      <c r="AI50" s="358"/>
      <c r="AJ50" s="358"/>
      <c r="AK50" s="358"/>
      <c r="AL50" s="108"/>
      <c r="AM50" s="108"/>
      <c r="AN50" s="108"/>
    </row>
    <row r="51" spans="2:40" x14ac:dyDescent="0.25">
      <c r="B51" s="362">
        <v>16</v>
      </c>
      <c r="C51" s="132" t="str">
        <f t="shared" si="2"/>
        <v/>
      </c>
      <c r="D51" s="394"/>
      <c r="E51" s="394"/>
      <c r="F51" s="125"/>
      <c r="G51" s="107"/>
      <c r="H51" s="125"/>
      <c r="I51" s="134"/>
      <c r="J51" s="134"/>
      <c r="K51" s="349" t="str">
        <f t="shared" si="3"/>
        <v/>
      </c>
      <c r="L51" s="290"/>
      <c r="M51" s="351"/>
      <c r="N51" s="116"/>
      <c r="O51" s="116"/>
      <c r="P51" s="116"/>
      <c r="Q51" s="350">
        <f t="shared" si="4"/>
        <v>0</v>
      </c>
      <c r="R51" s="408" t="str">
        <f t="shared" si="5"/>
        <v/>
      </c>
      <c r="S51" s="406" t="str">
        <f t="shared" si="6"/>
        <v/>
      </c>
      <c r="T51" s="358"/>
      <c r="U51" s="358"/>
      <c r="V51" s="358"/>
      <c r="W51" s="358"/>
      <c r="X51" s="358"/>
      <c r="Y51" s="358"/>
      <c r="Z51" s="358"/>
      <c r="AA51" s="358"/>
      <c r="AB51" s="358"/>
      <c r="AC51" s="358"/>
      <c r="AD51" s="358"/>
      <c r="AE51" s="358"/>
      <c r="AF51" s="358"/>
      <c r="AG51" s="358"/>
      <c r="AH51" s="358"/>
      <c r="AI51" s="358"/>
      <c r="AJ51" s="358"/>
      <c r="AK51" s="358"/>
      <c r="AL51" s="108"/>
      <c r="AM51" s="108"/>
      <c r="AN51" s="108"/>
    </row>
    <row r="52" spans="2:40" x14ac:dyDescent="0.25">
      <c r="B52" s="362">
        <v>17</v>
      </c>
      <c r="C52" s="132" t="str">
        <f t="shared" si="2"/>
        <v/>
      </c>
      <c r="D52" s="394"/>
      <c r="E52" s="394"/>
      <c r="F52" s="125"/>
      <c r="G52" s="107"/>
      <c r="H52" s="125"/>
      <c r="I52" s="134"/>
      <c r="J52" s="134"/>
      <c r="K52" s="349" t="str">
        <f t="shared" si="3"/>
        <v/>
      </c>
      <c r="L52" s="290"/>
      <c r="M52" s="351"/>
      <c r="N52" s="116"/>
      <c r="O52" s="116"/>
      <c r="P52" s="116"/>
      <c r="Q52" s="350">
        <f t="shared" si="4"/>
        <v>0</v>
      </c>
      <c r="R52" s="408" t="str">
        <f t="shared" si="5"/>
        <v/>
      </c>
      <c r="S52" s="406" t="str">
        <f t="shared" si="6"/>
        <v/>
      </c>
      <c r="T52" s="358"/>
      <c r="U52" s="358"/>
      <c r="V52" s="358"/>
      <c r="W52" s="358"/>
      <c r="X52" s="358"/>
      <c r="Y52" s="358"/>
      <c r="Z52" s="358"/>
      <c r="AA52" s="358"/>
      <c r="AB52" s="358"/>
      <c r="AC52" s="358"/>
      <c r="AD52" s="358"/>
      <c r="AE52" s="358"/>
      <c r="AF52" s="358"/>
      <c r="AG52" s="358"/>
      <c r="AH52" s="358"/>
      <c r="AI52" s="358"/>
      <c r="AJ52" s="358"/>
      <c r="AK52" s="358"/>
      <c r="AL52" s="108"/>
      <c r="AM52" s="108"/>
      <c r="AN52" s="108"/>
    </row>
    <row r="53" spans="2:40" x14ac:dyDescent="0.25">
      <c r="B53" s="362">
        <v>18</v>
      </c>
      <c r="C53" s="132" t="str">
        <f t="shared" si="2"/>
        <v/>
      </c>
      <c r="D53" s="394"/>
      <c r="E53" s="394"/>
      <c r="F53" s="125"/>
      <c r="G53" s="107"/>
      <c r="H53" s="125"/>
      <c r="I53" s="134"/>
      <c r="J53" s="134"/>
      <c r="K53" s="349" t="str">
        <f t="shared" si="3"/>
        <v/>
      </c>
      <c r="L53" s="290"/>
      <c r="M53" s="351"/>
      <c r="N53" s="116"/>
      <c r="O53" s="116"/>
      <c r="P53" s="116"/>
      <c r="Q53" s="350">
        <f t="shared" si="4"/>
        <v>0</v>
      </c>
      <c r="R53" s="408" t="str">
        <f t="shared" si="5"/>
        <v/>
      </c>
      <c r="S53" s="406" t="str">
        <f t="shared" si="6"/>
        <v/>
      </c>
      <c r="T53" s="358"/>
      <c r="U53" s="358"/>
      <c r="V53" s="358"/>
      <c r="W53" s="358"/>
      <c r="X53" s="358"/>
      <c r="Y53" s="358"/>
      <c r="Z53" s="358"/>
      <c r="AA53" s="358"/>
      <c r="AB53" s="358"/>
      <c r="AC53" s="358"/>
      <c r="AD53" s="358"/>
      <c r="AE53" s="358"/>
      <c r="AF53" s="358"/>
      <c r="AG53" s="358"/>
      <c r="AH53" s="358"/>
      <c r="AI53" s="358"/>
      <c r="AJ53" s="358"/>
      <c r="AK53" s="358"/>
      <c r="AL53" s="108"/>
      <c r="AM53" s="108"/>
      <c r="AN53" s="108"/>
    </row>
    <row r="54" spans="2:40" x14ac:dyDescent="0.25">
      <c r="B54" s="362">
        <v>19</v>
      </c>
      <c r="C54" s="132" t="str">
        <f t="shared" si="2"/>
        <v/>
      </c>
      <c r="D54" s="394"/>
      <c r="E54" s="394"/>
      <c r="F54" s="125"/>
      <c r="G54" s="107"/>
      <c r="H54" s="125"/>
      <c r="I54" s="134"/>
      <c r="J54" s="134"/>
      <c r="K54" s="349" t="str">
        <f t="shared" si="3"/>
        <v/>
      </c>
      <c r="L54" s="290"/>
      <c r="M54" s="351"/>
      <c r="N54" s="116"/>
      <c r="O54" s="116"/>
      <c r="P54" s="116"/>
      <c r="Q54" s="350">
        <f t="shared" si="4"/>
        <v>0</v>
      </c>
      <c r="R54" s="408" t="str">
        <f t="shared" si="5"/>
        <v/>
      </c>
      <c r="S54" s="406" t="str">
        <f t="shared" si="6"/>
        <v/>
      </c>
      <c r="T54" s="358"/>
      <c r="U54" s="358"/>
      <c r="V54" s="358"/>
      <c r="W54" s="358"/>
      <c r="X54" s="358"/>
      <c r="Y54" s="358"/>
      <c r="Z54" s="358"/>
      <c r="AA54" s="358"/>
      <c r="AB54" s="358"/>
      <c r="AC54" s="358"/>
      <c r="AD54" s="358"/>
      <c r="AE54" s="358"/>
      <c r="AF54" s="358"/>
      <c r="AG54" s="358"/>
      <c r="AH54" s="358"/>
      <c r="AI54" s="358"/>
      <c r="AJ54" s="358"/>
      <c r="AK54" s="358"/>
      <c r="AL54" s="108"/>
      <c r="AM54" s="108"/>
      <c r="AN54" s="108"/>
    </row>
    <row r="55" spans="2:40" x14ac:dyDescent="0.25">
      <c r="B55" s="362">
        <v>20</v>
      </c>
      <c r="C55" s="132" t="str">
        <f t="shared" si="2"/>
        <v/>
      </c>
      <c r="D55" s="394"/>
      <c r="E55" s="394"/>
      <c r="F55" s="125"/>
      <c r="G55" s="107"/>
      <c r="H55" s="125"/>
      <c r="I55" s="134"/>
      <c r="J55" s="134"/>
      <c r="K55" s="349" t="str">
        <f t="shared" si="3"/>
        <v/>
      </c>
      <c r="L55" s="290"/>
      <c r="M55" s="351"/>
      <c r="N55" s="116"/>
      <c r="O55" s="116"/>
      <c r="P55" s="116"/>
      <c r="Q55" s="350">
        <f t="shared" si="4"/>
        <v>0</v>
      </c>
      <c r="R55" s="408" t="str">
        <f t="shared" si="5"/>
        <v/>
      </c>
      <c r="S55" s="406" t="str">
        <f t="shared" si="6"/>
        <v/>
      </c>
      <c r="T55" s="358"/>
      <c r="U55" s="358"/>
      <c r="V55" s="358"/>
      <c r="W55" s="358"/>
      <c r="X55" s="358"/>
      <c r="Y55" s="358"/>
      <c r="Z55" s="358"/>
      <c r="AA55" s="358"/>
      <c r="AB55" s="358"/>
      <c r="AC55" s="358"/>
      <c r="AD55" s="358"/>
      <c r="AE55" s="358"/>
      <c r="AF55" s="358"/>
      <c r="AG55" s="358"/>
      <c r="AH55" s="358"/>
      <c r="AI55" s="358"/>
      <c r="AJ55" s="358"/>
      <c r="AK55" s="358"/>
      <c r="AL55" s="108"/>
      <c r="AM55" s="108"/>
      <c r="AN55" s="108"/>
    </row>
    <row r="56" spans="2:40" x14ac:dyDescent="0.25">
      <c r="B56" s="362">
        <v>21</v>
      </c>
      <c r="C56" s="132" t="str">
        <f t="shared" si="2"/>
        <v/>
      </c>
      <c r="D56" s="394"/>
      <c r="E56" s="394"/>
      <c r="F56" s="125"/>
      <c r="G56" s="107"/>
      <c r="H56" s="125"/>
      <c r="I56" s="134"/>
      <c r="J56" s="134"/>
      <c r="K56" s="349" t="str">
        <f t="shared" si="3"/>
        <v/>
      </c>
      <c r="L56" s="290"/>
      <c r="M56" s="351"/>
      <c r="N56" s="116"/>
      <c r="O56" s="116"/>
      <c r="P56" s="116"/>
      <c r="Q56" s="350">
        <f t="shared" si="4"/>
        <v>0</v>
      </c>
      <c r="R56" s="408" t="str">
        <f t="shared" si="5"/>
        <v/>
      </c>
      <c r="S56" s="406" t="str">
        <f t="shared" si="6"/>
        <v/>
      </c>
      <c r="T56" s="358"/>
      <c r="U56" s="358"/>
      <c r="V56" s="358"/>
      <c r="W56" s="358"/>
      <c r="X56" s="358"/>
      <c r="Y56" s="358"/>
      <c r="Z56" s="358"/>
      <c r="AA56" s="358"/>
      <c r="AB56" s="358"/>
      <c r="AC56" s="358"/>
      <c r="AD56" s="358"/>
      <c r="AE56" s="358"/>
      <c r="AF56" s="358"/>
      <c r="AG56" s="358"/>
      <c r="AH56" s="358"/>
      <c r="AI56" s="358"/>
      <c r="AJ56" s="358"/>
      <c r="AK56" s="358"/>
      <c r="AL56" s="108"/>
      <c r="AM56" s="108"/>
      <c r="AN56" s="108"/>
    </row>
    <row r="57" spans="2:40" x14ac:dyDescent="0.25">
      <c r="B57" s="362">
        <v>22</v>
      </c>
      <c r="C57" s="132" t="str">
        <f t="shared" si="2"/>
        <v/>
      </c>
      <c r="D57" s="394"/>
      <c r="E57" s="394"/>
      <c r="F57" s="125"/>
      <c r="G57" s="107"/>
      <c r="H57" s="125"/>
      <c r="I57" s="134"/>
      <c r="J57" s="134"/>
      <c r="K57" s="349" t="str">
        <f t="shared" si="3"/>
        <v/>
      </c>
      <c r="L57" s="290"/>
      <c r="M57" s="351"/>
      <c r="N57" s="116"/>
      <c r="O57" s="116"/>
      <c r="P57" s="116"/>
      <c r="Q57" s="350">
        <f t="shared" si="4"/>
        <v>0</v>
      </c>
      <c r="R57" s="408" t="str">
        <f t="shared" si="5"/>
        <v/>
      </c>
      <c r="S57" s="406" t="str">
        <f t="shared" si="6"/>
        <v/>
      </c>
      <c r="T57" s="358"/>
      <c r="U57" s="358"/>
      <c r="V57" s="358"/>
      <c r="W57" s="358"/>
      <c r="X57" s="358"/>
      <c r="Y57" s="358"/>
      <c r="Z57" s="358"/>
      <c r="AA57" s="358"/>
      <c r="AB57" s="358"/>
      <c r="AC57" s="358"/>
      <c r="AD57" s="358"/>
      <c r="AE57" s="358"/>
      <c r="AF57" s="358"/>
      <c r="AG57" s="358"/>
      <c r="AH57" s="358"/>
      <c r="AI57" s="358"/>
      <c r="AJ57" s="358"/>
      <c r="AK57" s="358"/>
      <c r="AL57" s="108"/>
      <c r="AM57" s="108"/>
      <c r="AN57" s="108"/>
    </row>
    <row r="58" spans="2:40" x14ac:dyDescent="0.25">
      <c r="B58" s="362">
        <v>23</v>
      </c>
      <c r="C58" s="132" t="str">
        <f t="shared" si="2"/>
        <v/>
      </c>
      <c r="D58" s="394"/>
      <c r="E58" s="394"/>
      <c r="F58" s="125"/>
      <c r="G58" s="107"/>
      <c r="H58" s="125"/>
      <c r="I58" s="134"/>
      <c r="J58" s="134"/>
      <c r="K58" s="349" t="str">
        <f t="shared" si="3"/>
        <v/>
      </c>
      <c r="L58" s="290"/>
      <c r="M58" s="351"/>
      <c r="N58" s="116"/>
      <c r="O58" s="116"/>
      <c r="P58" s="116"/>
      <c r="Q58" s="350">
        <f t="shared" si="4"/>
        <v>0</v>
      </c>
      <c r="R58" s="408" t="str">
        <f t="shared" si="5"/>
        <v/>
      </c>
      <c r="S58" s="406" t="str">
        <f t="shared" si="6"/>
        <v/>
      </c>
      <c r="T58" s="358"/>
      <c r="U58" s="358"/>
      <c r="V58" s="358"/>
      <c r="W58" s="358"/>
      <c r="X58" s="358"/>
      <c r="Y58" s="358"/>
      <c r="Z58" s="358"/>
      <c r="AA58" s="358"/>
      <c r="AB58" s="358"/>
      <c r="AC58" s="358"/>
      <c r="AD58" s="358"/>
      <c r="AE58" s="358"/>
      <c r="AF58" s="358"/>
      <c r="AG58" s="358"/>
      <c r="AH58" s="358"/>
      <c r="AI58" s="358"/>
      <c r="AJ58" s="358"/>
      <c r="AK58" s="358"/>
      <c r="AL58" s="108"/>
      <c r="AM58" s="108"/>
      <c r="AN58" s="108"/>
    </row>
    <row r="59" spans="2:40" x14ac:dyDescent="0.25">
      <c r="B59" s="362">
        <v>24</v>
      </c>
      <c r="C59" s="132" t="str">
        <f t="shared" si="2"/>
        <v/>
      </c>
      <c r="D59" s="394"/>
      <c r="E59" s="394"/>
      <c r="F59" s="125"/>
      <c r="G59" s="107"/>
      <c r="H59" s="125"/>
      <c r="I59" s="134"/>
      <c r="J59" s="134"/>
      <c r="K59" s="349" t="str">
        <f t="shared" si="3"/>
        <v/>
      </c>
      <c r="L59" s="290"/>
      <c r="M59" s="351"/>
      <c r="N59" s="116"/>
      <c r="O59" s="116"/>
      <c r="P59" s="116"/>
      <c r="Q59" s="350">
        <f t="shared" si="4"/>
        <v>0</v>
      </c>
      <c r="R59" s="408" t="str">
        <f t="shared" si="5"/>
        <v/>
      </c>
      <c r="S59" s="406" t="str">
        <f t="shared" si="6"/>
        <v/>
      </c>
      <c r="T59" s="358"/>
      <c r="U59" s="358"/>
      <c r="V59" s="358"/>
      <c r="W59" s="358"/>
      <c r="X59" s="358"/>
      <c r="Y59" s="358"/>
      <c r="Z59" s="358"/>
      <c r="AA59" s="358"/>
      <c r="AB59" s="358"/>
      <c r="AC59" s="358"/>
      <c r="AD59" s="358"/>
      <c r="AE59" s="358"/>
      <c r="AF59" s="358"/>
      <c r="AG59" s="358"/>
      <c r="AH59" s="358"/>
      <c r="AI59" s="358"/>
      <c r="AJ59" s="358"/>
      <c r="AK59" s="358"/>
      <c r="AL59" s="108"/>
      <c r="AM59" s="108"/>
      <c r="AN59" s="108"/>
    </row>
    <row r="60" spans="2:40" x14ac:dyDescent="0.25">
      <c r="B60" s="362">
        <v>25</v>
      </c>
      <c r="C60" s="132" t="str">
        <f t="shared" si="2"/>
        <v/>
      </c>
      <c r="D60" s="394"/>
      <c r="E60" s="394"/>
      <c r="F60" s="125"/>
      <c r="G60" s="107"/>
      <c r="H60" s="125"/>
      <c r="I60" s="134"/>
      <c r="J60" s="134"/>
      <c r="K60" s="349" t="str">
        <f t="shared" si="3"/>
        <v/>
      </c>
      <c r="L60" s="290"/>
      <c r="M60" s="351"/>
      <c r="N60" s="116"/>
      <c r="O60" s="116"/>
      <c r="P60" s="116"/>
      <c r="Q60" s="350">
        <f t="shared" si="4"/>
        <v>0</v>
      </c>
      <c r="R60" s="408" t="str">
        <f t="shared" si="5"/>
        <v/>
      </c>
      <c r="S60" s="406" t="str">
        <f t="shared" si="6"/>
        <v/>
      </c>
      <c r="T60" s="358"/>
      <c r="U60" s="358"/>
      <c r="V60" s="358"/>
      <c r="W60" s="358"/>
      <c r="X60" s="358"/>
      <c r="Y60" s="358"/>
      <c r="Z60" s="358"/>
      <c r="AA60" s="358"/>
      <c r="AB60" s="358"/>
      <c r="AC60" s="358"/>
      <c r="AD60" s="358"/>
      <c r="AE60" s="358"/>
      <c r="AF60" s="358"/>
      <c r="AG60" s="358"/>
      <c r="AH60" s="358"/>
      <c r="AI60" s="358"/>
      <c r="AJ60" s="358"/>
      <c r="AK60" s="358"/>
      <c r="AL60" s="108"/>
      <c r="AM60" s="108"/>
      <c r="AN60" s="108"/>
    </row>
    <row r="61" spans="2:40" x14ac:dyDescent="0.25">
      <c r="B61" s="362">
        <v>26</v>
      </c>
      <c r="C61" s="132" t="str">
        <f t="shared" si="2"/>
        <v/>
      </c>
      <c r="D61" s="394"/>
      <c r="E61" s="394"/>
      <c r="F61" s="125"/>
      <c r="G61" s="107"/>
      <c r="H61" s="125"/>
      <c r="I61" s="134"/>
      <c r="J61" s="134"/>
      <c r="K61" s="349" t="str">
        <f t="shared" si="3"/>
        <v/>
      </c>
      <c r="L61" s="290"/>
      <c r="M61" s="351"/>
      <c r="N61" s="116"/>
      <c r="O61" s="116"/>
      <c r="P61" s="116"/>
      <c r="Q61" s="350">
        <f t="shared" si="4"/>
        <v>0</v>
      </c>
      <c r="R61" s="408" t="str">
        <f t="shared" si="5"/>
        <v/>
      </c>
      <c r="S61" s="406" t="str">
        <f t="shared" si="6"/>
        <v/>
      </c>
      <c r="T61" s="358"/>
      <c r="U61" s="358"/>
      <c r="V61" s="358"/>
      <c r="W61" s="358"/>
      <c r="X61" s="358"/>
      <c r="Y61" s="358"/>
      <c r="Z61" s="358"/>
      <c r="AA61" s="358"/>
      <c r="AB61" s="358"/>
      <c r="AC61" s="358"/>
      <c r="AD61" s="358"/>
      <c r="AE61" s="358"/>
      <c r="AF61" s="358"/>
      <c r="AG61" s="358"/>
      <c r="AH61" s="358"/>
      <c r="AI61" s="358"/>
      <c r="AJ61" s="358"/>
      <c r="AK61" s="358"/>
      <c r="AL61" s="108"/>
      <c r="AM61" s="108"/>
      <c r="AN61" s="108"/>
    </row>
    <row r="62" spans="2:40" x14ac:dyDescent="0.25">
      <c r="B62" s="362">
        <v>27</v>
      </c>
      <c r="C62" s="132" t="str">
        <f t="shared" si="2"/>
        <v/>
      </c>
      <c r="D62" s="394"/>
      <c r="E62" s="394"/>
      <c r="F62" s="125"/>
      <c r="G62" s="107"/>
      <c r="H62" s="125"/>
      <c r="I62" s="134"/>
      <c r="J62" s="134"/>
      <c r="K62" s="349" t="str">
        <f t="shared" si="3"/>
        <v/>
      </c>
      <c r="L62" s="290"/>
      <c r="M62" s="351"/>
      <c r="N62" s="116"/>
      <c r="O62" s="116"/>
      <c r="P62" s="116"/>
      <c r="Q62" s="350">
        <f t="shared" si="4"/>
        <v>0</v>
      </c>
      <c r="R62" s="408" t="str">
        <f t="shared" si="5"/>
        <v/>
      </c>
      <c r="S62" s="406" t="str">
        <f t="shared" si="6"/>
        <v/>
      </c>
      <c r="T62" s="358"/>
      <c r="U62" s="358"/>
      <c r="V62" s="358"/>
      <c r="W62" s="358"/>
      <c r="X62" s="358"/>
      <c r="Y62" s="358"/>
      <c r="Z62" s="358"/>
      <c r="AA62" s="358"/>
      <c r="AB62" s="358"/>
      <c r="AC62" s="358"/>
      <c r="AD62" s="358"/>
      <c r="AE62" s="358"/>
      <c r="AF62" s="358"/>
      <c r="AG62" s="358"/>
      <c r="AH62" s="358"/>
      <c r="AI62" s="358"/>
      <c r="AJ62" s="358"/>
      <c r="AK62" s="358"/>
      <c r="AL62" s="108"/>
      <c r="AM62" s="108"/>
      <c r="AN62" s="108"/>
    </row>
    <row r="63" spans="2:40" x14ac:dyDescent="0.25">
      <c r="B63" s="362">
        <v>28</v>
      </c>
      <c r="C63" s="132" t="str">
        <f t="shared" si="2"/>
        <v/>
      </c>
      <c r="D63" s="394"/>
      <c r="E63" s="394"/>
      <c r="F63" s="125"/>
      <c r="G63" s="107"/>
      <c r="H63" s="125"/>
      <c r="I63" s="134"/>
      <c r="J63" s="134"/>
      <c r="K63" s="349" t="str">
        <f t="shared" si="3"/>
        <v/>
      </c>
      <c r="L63" s="290"/>
      <c r="M63" s="351"/>
      <c r="N63" s="116"/>
      <c r="O63" s="116"/>
      <c r="P63" s="116"/>
      <c r="Q63" s="350">
        <f t="shared" si="4"/>
        <v>0</v>
      </c>
      <c r="R63" s="408" t="str">
        <f t="shared" si="5"/>
        <v/>
      </c>
      <c r="S63" s="406" t="str">
        <f t="shared" si="6"/>
        <v/>
      </c>
      <c r="T63" s="358"/>
      <c r="U63" s="358"/>
      <c r="V63" s="358"/>
      <c r="W63" s="358"/>
      <c r="X63" s="358"/>
      <c r="Y63" s="358"/>
      <c r="Z63" s="358"/>
      <c r="AA63" s="358"/>
      <c r="AB63" s="358"/>
      <c r="AC63" s="358"/>
      <c r="AD63" s="358"/>
      <c r="AE63" s="358"/>
      <c r="AF63" s="358"/>
      <c r="AG63" s="358"/>
      <c r="AH63" s="358"/>
      <c r="AI63" s="358"/>
      <c r="AJ63" s="358"/>
      <c r="AK63" s="358"/>
      <c r="AL63" s="108"/>
      <c r="AM63" s="108"/>
      <c r="AN63" s="108"/>
    </row>
    <row r="64" spans="2:40" x14ac:dyDescent="0.25">
      <c r="B64" s="362">
        <v>29</v>
      </c>
      <c r="C64" s="132" t="str">
        <f t="shared" si="2"/>
        <v/>
      </c>
      <c r="D64" s="394"/>
      <c r="E64" s="394"/>
      <c r="F64" s="125"/>
      <c r="G64" s="107"/>
      <c r="H64" s="125"/>
      <c r="I64" s="134"/>
      <c r="J64" s="134"/>
      <c r="K64" s="349" t="str">
        <f t="shared" si="3"/>
        <v/>
      </c>
      <c r="L64" s="290"/>
      <c r="M64" s="351"/>
      <c r="N64" s="116"/>
      <c r="O64" s="116"/>
      <c r="P64" s="116"/>
      <c r="Q64" s="350">
        <f t="shared" si="4"/>
        <v>0</v>
      </c>
      <c r="R64" s="408" t="str">
        <f t="shared" si="5"/>
        <v/>
      </c>
      <c r="S64" s="406" t="str">
        <f t="shared" si="6"/>
        <v/>
      </c>
      <c r="T64" s="358"/>
      <c r="U64" s="358"/>
      <c r="V64" s="358"/>
      <c r="W64" s="358"/>
      <c r="X64" s="358"/>
      <c r="Y64" s="358"/>
      <c r="Z64" s="358"/>
      <c r="AA64" s="358"/>
      <c r="AB64" s="358"/>
      <c r="AC64" s="358"/>
      <c r="AD64" s="358"/>
      <c r="AE64" s="358"/>
      <c r="AF64" s="358"/>
      <c r="AG64" s="358"/>
      <c r="AH64" s="358"/>
      <c r="AI64" s="358"/>
      <c r="AJ64" s="358"/>
      <c r="AK64" s="358"/>
      <c r="AL64" s="108"/>
      <c r="AM64" s="108"/>
      <c r="AN64" s="108"/>
    </row>
    <row r="65" spans="2:40" x14ac:dyDescent="0.25">
      <c r="B65" s="362">
        <v>30</v>
      </c>
      <c r="C65" s="132" t="str">
        <f t="shared" si="2"/>
        <v/>
      </c>
      <c r="D65" s="394"/>
      <c r="E65" s="394"/>
      <c r="F65" s="125"/>
      <c r="G65" s="107"/>
      <c r="H65" s="125"/>
      <c r="I65" s="134"/>
      <c r="J65" s="134"/>
      <c r="K65" s="349" t="str">
        <f t="shared" si="3"/>
        <v/>
      </c>
      <c r="L65" s="290"/>
      <c r="M65" s="351"/>
      <c r="N65" s="116"/>
      <c r="O65" s="116"/>
      <c r="P65" s="116"/>
      <c r="Q65" s="350">
        <f t="shared" si="4"/>
        <v>0</v>
      </c>
      <c r="R65" s="408" t="str">
        <f t="shared" si="5"/>
        <v/>
      </c>
      <c r="S65" s="406" t="str">
        <f t="shared" si="6"/>
        <v/>
      </c>
      <c r="T65" s="358"/>
      <c r="U65" s="358"/>
      <c r="V65" s="358"/>
      <c r="W65" s="358"/>
      <c r="X65" s="358"/>
      <c r="Y65" s="358"/>
      <c r="Z65" s="358"/>
      <c r="AA65" s="358"/>
      <c r="AB65" s="358"/>
      <c r="AC65" s="358"/>
      <c r="AD65" s="358"/>
      <c r="AE65" s="358"/>
      <c r="AF65" s="358"/>
      <c r="AG65" s="358"/>
      <c r="AH65" s="358"/>
      <c r="AI65" s="358"/>
      <c r="AJ65" s="358"/>
      <c r="AK65" s="358"/>
      <c r="AL65" s="108"/>
      <c r="AM65" s="108"/>
      <c r="AN65" s="108"/>
    </row>
    <row r="66" spans="2:40" x14ac:dyDescent="0.25">
      <c r="B66" s="362">
        <v>31</v>
      </c>
      <c r="C66" s="132" t="str">
        <f t="shared" si="2"/>
        <v/>
      </c>
      <c r="D66" s="394"/>
      <c r="E66" s="394"/>
      <c r="F66" s="125"/>
      <c r="G66" s="107"/>
      <c r="H66" s="125"/>
      <c r="I66" s="134"/>
      <c r="J66" s="134"/>
      <c r="K66" s="349" t="str">
        <f t="shared" si="3"/>
        <v/>
      </c>
      <c r="L66" s="290"/>
      <c r="M66" s="351"/>
      <c r="N66" s="116"/>
      <c r="O66" s="116"/>
      <c r="P66" s="116"/>
      <c r="Q66" s="350">
        <f t="shared" si="4"/>
        <v>0</v>
      </c>
      <c r="R66" s="408" t="str">
        <f t="shared" si="5"/>
        <v/>
      </c>
      <c r="S66" s="406" t="str">
        <f t="shared" si="6"/>
        <v/>
      </c>
      <c r="T66" s="358"/>
      <c r="U66" s="358"/>
      <c r="V66" s="358"/>
      <c r="W66" s="358"/>
      <c r="X66" s="358"/>
      <c r="Y66" s="358"/>
      <c r="Z66" s="358"/>
      <c r="AA66" s="358"/>
      <c r="AB66" s="358"/>
      <c r="AC66" s="358"/>
      <c r="AD66" s="358"/>
      <c r="AE66" s="358"/>
      <c r="AF66" s="358"/>
      <c r="AG66" s="358"/>
      <c r="AH66" s="358"/>
      <c r="AI66" s="358"/>
      <c r="AJ66" s="358"/>
      <c r="AK66" s="358"/>
      <c r="AL66" s="108"/>
      <c r="AM66" s="108"/>
      <c r="AN66" s="108"/>
    </row>
    <row r="67" spans="2:40" x14ac:dyDescent="0.25">
      <c r="B67" s="362">
        <v>32</v>
      </c>
      <c r="C67" s="132" t="str">
        <f t="shared" si="2"/>
        <v/>
      </c>
      <c r="D67" s="394"/>
      <c r="E67" s="394"/>
      <c r="F67" s="125"/>
      <c r="G67" s="107"/>
      <c r="H67" s="125"/>
      <c r="I67" s="134"/>
      <c r="J67" s="134"/>
      <c r="K67" s="349" t="str">
        <f t="shared" si="3"/>
        <v/>
      </c>
      <c r="L67" s="290"/>
      <c r="M67" s="351"/>
      <c r="N67" s="116"/>
      <c r="O67" s="116"/>
      <c r="P67" s="116"/>
      <c r="Q67" s="350">
        <f t="shared" si="4"/>
        <v>0</v>
      </c>
      <c r="R67" s="408" t="str">
        <f t="shared" si="5"/>
        <v/>
      </c>
      <c r="S67" s="406" t="str">
        <f t="shared" si="6"/>
        <v/>
      </c>
      <c r="T67" s="358"/>
      <c r="U67" s="358"/>
      <c r="V67" s="358"/>
      <c r="W67" s="358"/>
      <c r="X67" s="358"/>
      <c r="Y67" s="358"/>
      <c r="Z67" s="358"/>
      <c r="AA67" s="358"/>
      <c r="AB67" s="358"/>
      <c r="AC67" s="358"/>
      <c r="AD67" s="358"/>
      <c r="AE67" s="358"/>
      <c r="AF67" s="358"/>
      <c r="AG67" s="358"/>
      <c r="AH67" s="358"/>
      <c r="AI67" s="358"/>
      <c r="AJ67" s="358"/>
      <c r="AK67" s="358"/>
      <c r="AL67" s="108"/>
      <c r="AM67" s="108"/>
      <c r="AN67" s="108"/>
    </row>
    <row r="68" spans="2:40" x14ac:dyDescent="0.25">
      <c r="B68" s="362">
        <v>33</v>
      </c>
      <c r="C68" s="132" t="str">
        <f t="shared" ref="C68:C99" si="7">IF(AND(NOT(COUNTA(D68:J68)),(NOT(COUNTA(L68:P68)))),"",VLOOKUP($D$7,Info_County_Code,2,FALSE))</f>
        <v/>
      </c>
      <c r="D68" s="394"/>
      <c r="E68" s="394"/>
      <c r="F68" s="125"/>
      <c r="G68" s="107"/>
      <c r="H68" s="125"/>
      <c r="I68" s="134"/>
      <c r="J68" s="134"/>
      <c r="K68" s="349" t="str">
        <f t="shared" si="3"/>
        <v/>
      </c>
      <c r="L68" s="290"/>
      <c r="M68" s="351"/>
      <c r="N68" s="116"/>
      <c r="O68" s="116"/>
      <c r="P68" s="116"/>
      <c r="Q68" s="350">
        <f t="shared" si="4"/>
        <v>0</v>
      </c>
      <c r="R68" s="408" t="str">
        <f t="shared" si="5"/>
        <v/>
      </c>
      <c r="S68" s="406" t="str">
        <f t="shared" si="6"/>
        <v/>
      </c>
      <c r="T68" s="358"/>
      <c r="U68" s="358"/>
      <c r="V68" s="358"/>
      <c r="W68" s="358"/>
      <c r="X68" s="358"/>
      <c r="Y68" s="358"/>
      <c r="Z68" s="358"/>
      <c r="AA68" s="358"/>
      <c r="AB68" s="358"/>
      <c r="AC68" s="358"/>
      <c r="AD68" s="358"/>
      <c r="AE68" s="358"/>
      <c r="AF68" s="358"/>
      <c r="AG68" s="358"/>
      <c r="AH68" s="358"/>
      <c r="AI68" s="358"/>
      <c r="AJ68" s="358"/>
      <c r="AK68" s="358"/>
      <c r="AL68" s="108"/>
      <c r="AM68" s="108"/>
      <c r="AN68" s="108"/>
    </row>
    <row r="69" spans="2:40" x14ac:dyDescent="0.25">
      <c r="B69" s="362">
        <v>34</v>
      </c>
      <c r="C69" s="132" t="str">
        <f t="shared" si="7"/>
        <v/>
      </c>
      <c r="D69" s="394"/>
      <c r="E69" s="394"/>
      <c r="F69" s="125"/>
      <c r="G69" s="107"/>
      <c r="H69" s="125"/>
      <c r="I69" s="134"/>
      <c r="J69" s="134"/>
      <c r="K69" s="349" t="str">
        <f t="shared" si="3"/>
        <v/>
      </c>
      <c r="L69" s="290"/>
      <c r="M69" s="351"/>
      <c r="N69" s="116"/>
      <c r="O69" s="116"/>
      <c r="P69" s="116"/>
      <c r="Q69" s="350">
        <f t="shared" si="4"/>
        <v>0</v>
      </c>
      <c r="R69" s="408" t="str">
        <f t="shared" si="5"/>
        <v/>
      </c>
      <c r="S69" s="406" t="str">
        <f t="shared" si="6"/>
        <v/>
      </c>
      <c r="T69" s="358"/>
      <c r="U69" s="358"/>
      <c r="V69" s="358"/>
      <c r="W69" s="358"/>
      <c r="X69" s="358"/>
      <c r="Y69" s="358"/>
      <c r="Z69" s="358"/>
      <c r="AA69" s="358"/>
      <c r="AB69" s="358"/>
      <c r="AC69" s="358"/>
      <c r="AD69" s="358"/>
      <c r="AE69" s="358"/>
      <c r="AF69" s="358"/>
      <c r="AG69" s="358"/>
      <c r="AH69" s="358"/>
      <c r="AI69" s="358"/>
      <c r="AJ69" s="358"/>
      <c r="AK69" s="358"/>
      <c r="AL69" s="108"/>
      <c r="AM69" s="108"/>
      <c r="AN69" s="108"/>
    </row>
    <row r="70" spans="2:40" x14ac:dyDescent="0.25">
      <c r="B70" s="362">
        <v>35</v>
      </c>
      <c r="C70" s="132" t="str">
        <f t="shared" si="7"/>
        <v/>
      </c>
      <c r="D70" s="394"/>
      <c r="E70" s="394"/>
      <c r="F70" s="125"/>
      <c r="G70" s="107"/>
      <c r="H70" s="125"/>
      <c r="I70" s="134"/>
      <c r="J70" s="134"/>
      <c r="K70" s="349" t="str">
        <f t="shared" si="3"/>
        <v/>
      </c>
      <c r="L70" s="290"/>
      <c r="M70" s="351"/>
      <c r="N70" s="116"/>
      <c r="O70" s="116"/>
      <c r="P70" s="116"/>
      <c r="Q70" s="350">
        <f t="shared" si="4"/>
        <v>0</v>
      </c>
      <c r="R70" s="408" t="str">
        <f t="shared" si="5"/>
        <v/>
      </c>
      <c r="S70" s="406" t="str">
        <f t="shared" si="6"/>
        <v/>
      </c>
      <c r="T70" s="358"/>
      <c r="U70" s="358"/>
      <c r="V70" s="358"/>
      <c r="W70" s="358"/>
      <c r="X70" s="358"/>
      <c r="Y70" s="358"/>
      <c r="Z70" s="358"/>
      <c r="AA70" s="358"/>
      <c r="AB70" s="358"/>
      <c r="AC70" s="358"/>
      <c r="AD70" s="358"/>
      <c r="AE70" s="358"/>
      <c r="AF70" s="358"/>
      <c r="AG70" s="358"/>
      <c r="AH70" s="358"/>
      <c r="AI70" s="358"/>
      <c r="AJ70" s="358"/>
      <c r="AK70" s="358"/>
      <c r="AL70" s="108"/>
      <c r="AM70" s="108"/>
      <c r="AN70" s="108"/>
    </row>
    <row r="71" spans="2:40" x14ac:dyDescent="0.25">
      <c r="B71" s="362">
        <v>36</v>
      </c>
      <c r="C71" s="132" t="str">
        <f t="shared" si="7"/>
        <v/>
      </c>
      <c r="D71" s="394"/>
      <c r="E71" s="394"/>
      <c r="F71" s="125"/>
      <c r="G71" s="107"/>
      <c r="H71" s="125"/>
      <c r="I71" s="134"/>
      <c r="J71" s="134"/>
      <c r="K71" s="349" t="str">
        <f t="shared" si="3"/>
        <v/>
      </c>
      <c r="L71" s="290"/>
      <c r="M71" s="351"/>
      <c r="N71" s="116"/>
      <c r="O71" s="116"/>
      <c r="P71" s="116"/>
      <c r="Q71" s="350">
        <f t="shared" si="4"/>
        <v>0</v>
      </c>
      <c r="R71" s="408" t="str">
        <f t="shared" si="5"/>
        <v/>
      </c>
      <c r="S71" s="406" t="str">
        <f t="shared" si="6"/>
        <v/>
      </c>
      <c r="T71" s="358"/>
      <c r="U71" s="358"/>
      <c r="V71" s="358"/>
      <c r="W71" s="358"/>
      <c r="X71" s="358"/>
      <c r="Y71" s="358"/>
      <c r="Z71" s="358"/>
      <c r="AA71" s="358"/>
      <c r="AB71" s="358"/>
      <c r="AC71" s="358"/>
      <c r="AD71" s="358"/>
      <c r="AE71" s="358"/>
      <c r="AF71" s="358"/>
      <c r="AG71" s="358"/>
      <c r="AH71" s="358"/>
      <c r="AI71" s="358"/>
      <c r="AJ71" s="358"/>
      <c r="AK71" s="358"/>
      <c r="AL71" s="108"/>
      <c r="AM71" s="108"/>
      <c r="AN71" s="108"/>
    </row>
    <row r="72" spans="2:40" x14ac:dyDescent="0.25">
      <c r="B72" s="362">
        <v>37</v>
      </c>
      <c r="C72" s="132" t="str">
        <f t="shared" si="7"/>
        <v/>
      </c>
      <c r="D72" s="394"/>
      <c r="E72" s="394"/>
      <c r="F72" s="125"/>
      <c r="G72" s="107"/>
      <c r="H72" s="125"/>
      <c r="I72" s="134"/>
      <c r="J72" s="134"/>
      <c r="K72" s="349" t="str">
        <f t="shared" si="3"/>
        <v/>
      </c>
      <c r="L72" s="290"/>
      <c r="M72" s="351"/>
      <c r="N72" s="116"/>
      <c r="O72" s="116"/>
      <c r="P72" s="116"/>
      <c r="Q72" s="350">
        <f t="shared" si="4"/>
        <v>0</v>
      </c>
      <c r="R72" s="408" t="str">
        <f t="shared" si="5"/>
        <v/>
      </c>
      <c r="S72" s="406" t="str">
        <f t="shared" si="6"/>
        <v/>
      </c>
      <c r="T72" s="358"/>
      <c r="U72" s="358"/>
      <c r="V72" s="358"/>
      <c r="W72" s="358"/>
      <c r="X72" s="358"/>
      <c r="Y72" s="358"/>
      <c r="Z72" s="358"/>
      <c r="AA72" s="358"/>
      <c r="AB72" s="358"/>
      <c r="AC72" s="358"/>
      <c r="AD72" s="358"/>
      <c r="AE72" s="358"/>
      <c r="AF72" s="358"/>
      <c r="AG72" s="358"/>
      <c r="AH72" s="358"/>
      <c r="AI72" s="358"/>
      <c r="AJ72" s="358"/>
      <c r="AK72" s="358"/>
      <c r="AL72" s="108"/>
      <c r="AM72" s="108"/>
      <c r="AN72" s="108"/>
    </row>
    <row r="73" spans="2:40" x14ac:dyDescent="0.25">
      <c r="B73" s="362">
        <v>38</v>
      </c>
      <c r="C73" s="132" t="str">
        <f t="shared" si="7"/>
        <v/>
      </c>
      <c r="D73" s="394"/>
      <c r="E73" s="394"/>
      <c r="F73" s="125"/>
      <c r="G73" s="107"/>
      <c r="H73" s="125"/>
      <c r="I73" s="134"/>
      <c r="J73" s="134"/>
      <c r="K73" s="349" t="str">
        <f t="shared" si="3"/>
        <v/>
      </c>
      <c r="L73" s="290"/>
      <c r="M73" s="351"/>
      <c r="N73" s="116"/>
      <c r="O73" s="116"/>
      <c r="P73" s="116"/>
      <c r="Q73" s="350">
        <f t="shared" si="4"/>
        <v>0</v>
      </c>
      <c r="R73" s="408" t="str">
        <f t="shared" si="5"/>
        <v/>
      </c>
      <c r="S73" s="406" t="str">
        <f t="shared" si="6"/>
        <v/>
      </c>
      <c r="T73" s="358"/>
      <c r="U73" s="358"/>
      <c r="V73" s="358"/>
      <c r="W73" s="358"/>
      <c r="X73" s="358"/>
      <c r="Y73" s="358"/>
      <c r="Z73" s="358"/>
      <c r="AA73" s="358"/>
      <c r="AB73" s="358"/>
      <c r="AC73" s="358"/>
      <c r="AD73" s="358"/>
      <c r="AE73" s="358"/>
      <c r="AF73" s="358"/>
      <c r="AG73" s="358"/>
      <c r="AH73" s="358"/>
      <c r="AI73" s="358"/>
      <c r="AJ73" s="358"/>
      <c r="AK73" s="358"/>
      <c r="AL73" s="108"/>
      <c r="AM73" s="108"/>
      <c r="AN73" s="108"/>
    </row>
    <row r="74" spans="2:40" x14ac:dyDescent="0.25">
      <c r="B74" s="362">
        <v>39</v>
      </c>
      <c r="C74" s="132" t="str">
        <f t="shared" si="7"/>
        <v/>
      </c>
      <c r="D74" s="394"/>
      <c r="E74" s="394"/>
      <c r="F74" s="125"/>
      <c r="G74" s="107"/>
      <c r="H74" s="125"/>
      <c r="I74" s="134"/>
      <c r="J74" s="134"/>
      <c r="K74" s="349" t="str">
        <f t="shared" si="3"/>
        <v/>
      </c>
      <c r="L74" s="290"/>
      <c r="M74" s="351"/>
      <c r="N74" s="116"/>
      <c r="O74" s="116"/>
      <c r="P74" s="116"/>
      <c r="Q74" s="350">
        <f t="shared" si="4"/>
        <v>0</v>
      </c>
      <c r="R74" s="408" t="str">
        <f t="shared" si="5"/>
        <v/>
      </c>
      <c r="S74" s="406" t="str">
        <f t="shared" si="6"/>
        <v/>
      </c>
      <c r="T74" s="358"/>
      <c r="U74" s="358"/>
      <c r="V74" s="358"/>
      <c r="W74" s="358"/>
      <c r="X74" s="358"/>
      <c r="Y74" s="358"/>
      <c r="Z74" s="358"/>
      <c r="AA74" s="358"/>
      <c r="AB74" s="358"/>
      <c r="AC74" s="358"/>
      <c r="AD74" s="358"/>
      <c r="AE74" s="358"/>
      <c r="AF74" s="358"/>
      <c r="AG74" s="358"/>
      <c r="AH74" s="358"/>
      <c r="AI74" s="358"/>
      <c r="AJ74" s="358"/>
      <c r="AK74" s="358"/>
      <c r="AL74" s="108"/>
      <c r="AM74" s="108"/>
      <c r="AN74" s="108"/>
    </row>
    <row r="75" spans="2:40" x14ac:dyDescent="0.25">
      <c r="B75" s="362">
        <v>40</v>
      </c>
      <c r="C75" s="132" t="str">
        <f t="shared" si="7"/>
        <v/>
      </c>
      <c r="D75" s="394"/>
      <c r="E75" s="394"/>
      <c r="F75" s="125"/>
      <c r="G75" s="107"/>
      <c r="H75" s="125"/>
      <c r="I75" s="134"/>
      <c r="J75" s="134"/>
      <c r="K75" s="349" t="str">
        <f t="shared" si="3"/>
        <v/>
      </c>
      <c r="L75" s="290"/>
      <c r="M75" s="351"/>
      <c r="N75" s="116"/>
      <c r="O75" s="116"/>
      <c r="P75" s="116"/>
      <c r="Q75" s="350">
        <f t="shared" si="4"/>
        <v>0</v>
      </c>
      <c r="R75" s="408" t="str">
        <f t="shared" si="5"/>
        <v/>
      </c>
      <c r="S75" s="406" t="str">
        <f t="shared" si="6"/>
        <v/>
      </c>
      <c r="T75" s="358"/>
      <c r="U75" s="358"/>
      <c r="V75" s="358"/>
      <c r="W75" s="358"/>
      <c r="X75" s="358"/>
      <c r="Y75" s="358"/>
      <c r="Z75" s="358"/>
      <c r="AA75" s="358"/>
      <c r="AB75" s="358"/>
      <c r="AC75" s="358"/>
      <c r="AD75" s="358"/>
      <c r="AE75" s="358"/>
      <c r="AF75" s="358"/>
      <c r="AG75" s="358"/>
      <c r="AH75" s="358"/>
      <c r="AI75" s="358"/>
      <c r="AJ75" s="358"/>
      <c r="AK75" s="358"/>
      <c r="AL75" s="108"/>
      <c r="AM75" s="108"/>
      <c r="AN75" s="108"/>
    </row>
    <row r="76" spans="2:40" x14ac:dyDescent="0.25">
      <c r="B76" s="362">
        <v>41</v>
      </c>
      <c r="C76" s="132" t="str">
        <f t="shared" si="7"/>
        <v/>
      </c>
      <c r="D76" s="394"/>
      <c r="E76" s="394"/>
      <c r="F76" s="125"/>
      <c r="G76" s="107"/>
      <c r="H76" s="125"/>
      <c r="I76" s="134"/>
      <c r="J76" s="134"/>
      <c r="K76" s="349" t="str">
        <f t="shared" si="3"/>
        <v/>
      </c>
      <c r="L76" s="290"/>
      <c r="M76" s="351"/>
      <c r="N76" s="116"/>
      <c r="O76" s="116"/>
      <c r="P76" s="116"/>
      <c r="Q76" s="350">
        <f t="shared" si="4"/>
        <v>0</v>
      </c>
      <c r="R76" s="408" t="str">
        <f t="shared" si="5"/>
        <v/>
      </c>
      <c r="S76" s="406" t="str">
        <f t="shared" si="6"/>
        <v/>
      </c>
      <c r="T76" s="358"/>
      <c r="U76" s="358"/>
      <c r="V76" s="358"/>
      <c r="W76" s="358"/>
      <c r="X76" s="358"/>
      <c r="Y76" s="358"/>
      <c r="Z76" s="358"/>
      <c r="AA76" s="358"/>
      <c r="AB76" s="358"/>
      <c r="AC76" s="358"/>
      <c r="AD76" s="358"/>
      <c r="AE76" s="358"/>
      <c r="AF76" s="358"/>
      <c r="AG76" s="358"/>
      <c r="AH76" s="358"/>
      <c r="AI76" s="358"/>
      <c r="AJ76" s="358"/>
      <c r="AK76" s="358"/>
      <c r="AL76" s="108"/>
      <c r="AM76" s="108"/>
      <c r="AN76" s="108"/>
    </row>
    <row r="77" spans="2:40" x14ac:dyDescent="0.25">
      <c r="B77" s="362">
        <v>42</v>
      </c>
      <c r="C77" s="132" t="str">
        <f t="shared" si="7"/>
        <v/>
      </c>
      <c r="D77" s="394"/>
      <c r="E77" s="394"/>
      <c r="F77" s="125"/>
      <c r="G77" s="107"/>
      <c r="H77" s="125"/>
      <c r="I77" s="134"/>
      <c r="J77" s="134"/>
      <c r="K77" s="349" t="str">
        <f t="shared" si="3"/>
        <v/>
      </c>
      <c r="L77" s="290"/>
      <c r="M77" s="351"/>
      <c r="N77" s="116"/>
      <c r="O77" s="116"/>
      <c r="P77" s="116"/>
      <c r="Q77" s="350">
        <f t="shared" si="4"/>
        <v>0</v>
      </c>
      <c r="R77" s="408" t="str">
        <f t="shared" si="5"/>
        <v/>
      </c>
      <c r="S77" s="406" t="str">
        <f t="shared" si="6"/>
        <v/>
      </c>
      <c r="T77" s="358"/>
      <c r="U77" s="358"/>
      <c r="V77" s="358"/>
      <c r="W77" s="358"/>
      <c r="X77" s="358"/>
      <c r="Y77" s="358"/>
      <c r="Z77" s="358"/>
      <c r="AA77" s="358"/>
      <c r="AB77" s="358"/>
      <c r="AC77" s="358"/>
      <c r="AD77" s="358"/>
      <c r="AE77" s="358"/>
      <c r="AF77" s="358"/>
      <c r="AG77" s="358"/>
      <c r="AH77" s="358"/>
      <c r="AI77" s="358"/>
      <c r="AJ77" s="358"/>
      <c r="AK77" s="358"/>
      <c r="AL77" s="108"/>
      <c r="AM77" s="108"/>
      <c r="AN77" s="108"/>
    </row>
    <row r="78" spans="2:40" x14ac:dyDescent="0.25">
      <c r="B78" s="362">
        <v>43</v>
      </c>
      <c r="C78" s="132" t="str">
        <f t="shared" si="7"/>
        <v/>
      </c>
      <c r="D78" s="394"/>
      <c r="E78" s="394"/>
      <c r="F78" s="125"/>
      <c r="G78" s="107"/>
      <c r="H78" s="125"/>
      <c r="I78" s="134"/>
      <c r="J78" s="134"/>
      <c r="K78" s="349" t="str">
        <f t="shared" si="3"/>
        <v/>
      </c>
      <c r="L78" s="290"/>
      <c r="M78" s="351"/>
      <c r="N78" s="116"/>
      <c r="O78" s="116"/>
      <c r="P78" s="116"/>
      <c r="Q78" s="350">
        <f t="shared" si="4"/>
        <v>0</v>
      </c>
      <c r="R78" s="408" t="str">
        <f t="shared" si="5"/>
        <v/>
      </c>
      <c r="S78" s="406" t="str">
        <f t="shared" si="6"/>
        <v/>
      </c>
      <c r="T78" s="358"/>
      <c r="U78" s="358"/>
      <c r="V78" s="358"/>
      <c r="W78" s="358"/>
      <c r="X78" s="358"/>
      <c r="Y78" s="358"/>
      <c r="Z78" s="358"/>
      <c r="AA78" s="358"/>
      <c r="AB78" s="358"/>
      <c r="AC78" s="358"/>
      <c r="AD78" s="358"/>
      <c r="AE78" s="358"/>
      <c r="AF78" s="358"/>
      <c r="AG78" s="358"/>
      <c r="AH78" s="358"/>
      <c r="AI78" s="358"/>
      <c r="AJ78" s="358"/>
      <c r="AK78" s="358"/>
      <c r="AL78" s="108"/>
      <c r="AM78" s="108"/>
      <c r="AN78" s="108"/>
    </row>
    <row r="79" spans="2:40" x14ac:dyDescent="0.25">
      <c r="B79" s="362">
        <v>44</v>
      </c>
      <c r="C79" s="132" t="str">
        <f t="shared" si="7"/>
        <v/>
      </c>
      <c r="D79" s="394"/>
      <c r="E79" s="394"/>
      <c r="F79" s="125"/>
      <c r="G79" s="107"/>
      <c r="H79" s="125"/>
      <c r="I79" s="134"/>
      <c r="J79" s="134"/>
      <c r="K79" s="349" t="str">
        <f t="shared" si="3"/>
        <v/>
      </c>
      <c r="L79" s="290"/>
      <c r="M79" s="351"/>
      <c r="N79" s="116"/>
      <c r="O79" s="116"/>
      <c r="P79" s="116"/>
      <c r="Q79" s="350">
        <f t="shared" si="4"/>
        <v>0</v>
      </c>
      <c r="R79" s="408" t="str">
        <f t="shared" si="5"/>
        <v/>
      </c>
      <c r="S79" s="406" t="str">
        <f t="shared" si="6"/>
        <v/>
      </c>
      <c r="T79" s="358"/>
      <c r="U79" s="358"/>
      <c r="V79" s="358"/>
      <c r="W79" s="358"/>
      <c r="X79" s="358"/>
      <c r="Y79" s="358"/>
      <c r="Z79" s="358"/>
      <c r="AA79" s="358"/>
      <c r="AB79" s="358"/>
      <c r="AC79" s="358"/>
      <c r="AD79" s="358"/>
      <c r="AE79" s="358"/>
      <c r="AF79" s="358"/>
      <c r="AG79" s="358"/>
      <c r="AH79" s="358"/>
      <c r="AI79" s="358"/>
      <c r="AJ79" s="358"/>
      <c r="AK79" s="358"/>
      <c r="AL79" s="108"/>
      <c r="AM79" s="108"/>
      <c r="AN79" s="108"/>
    </row>
    <row r="80" spans="2:40" x14ac:dyDescent="0.25">
      <c r="B80" s="362">
        <v>45</v>
      </c>
      <c r="C80" s="132" t="str">
        <f t="shared" si="7"/>
        <v/>
      </c>
      <c r="D80" s="394"/>
      <c r="E80" s="394"/>
      <c r="F80" s="125"/>
      <c r="G80" s="107"/>
      <c r="H80" s="125"/>
      <c r="I80" s="134"/>
      <c r="J80" s="134"/>
      <c r="K80" s="349" t="str">
        <f t="shared" si="3"/>
        <v/>
      </c>
      <c r="L80" s="290"/>
      <c r="M80" s="351"/>
      <c r="N80" s="116"/>
      <c r="O80" s="116"/>
      <c r="P80" s="116"/>
      <c r="Q80" s="350">
        <f t="shared" si="4"/>
        <v>0</v>
      </c>
      <c r="R80" s="408" t="str">
        <f t="shared" si="5"/>
        <v/>
      </c>
      <c r="S80" s="406" t="str">
        <f t="shared" si="6"/>
        <v/>
      </c>
      <c r="T80" s="358"/>
      <c r="U80" s="358"/>
      <c r="V80" s="358"/>
      <c r="W80" s="358"/>
      <c r="X80" s="358"/>
      <c r="Y80" s="358"/>
      <c r="Z80" s="358"/>
      <c r="AA80" s="358"/>
      <c r="AB80" s="358"/>
      <c r="AC80" s="358"/>
      <c r="AD80" s="358"/>
      <c r="AE80" s="358"/>
      <c r="AF80" s="358"/>
      <c r="AG80" s="358"/>
      <c r="AH80" s="358"/>
      <c r="AI80" s="358"/>
      <c r="AJ80" s="358"/>
      <c r="AK80" s="358"/>
      <c r="AL80" s="108"/>
      <c r="AM80" s="108"/>
      <c r="AN80" s="108"/>
    </row>
    <row r="81" spans="2:40" x14ac:dyDescent="0.25">
      <c r="B81" s="362">
        <v>46</v>
      </c>
      <c r="C81" s="132" t="str">
        <f t="shared" si="7"/>
        <v/>
      </c>
      <c r="D81" s="394"/>
      <c r="E81" s="394"/>
      <c r="F81" s="125"/>
      <c r="G81" s="107"/>
      <c r="H81" s="125"/>
      <c r="I81" s="134"/>
      <c r="J81" s="134"/>
      <c r="K81" s="349" t="str">
        <f t="shared" si="3"/>
        <v/>
      </c>
      <c r="L81" s="290"/>
      <c r="M81" s="351"/>
      <c r="N81" s="116"/>
      <c r="O81" s="116"/>
      <c r="P81" s="116"/>
      <c r="Q81" s="350">
        <f t="shared" si="4"/>
        <v>0</v>
      </c>
      <c r="R81" s="408" t="str">
        <f t="shared" si="5"/>
        <v/>
      </c>
      <c r="S81" s="406" t="str">
        <f t="shared" si="6"/>
        <v/>
      </c>
      <c r="T81" s="358"/>
      <c r="U81" s="358"/>
      <c r="V81" s="358"/>
      <c r="W81" s="358"/>
      <c r="X81" s="358"/>
      <c r="Y81" s="358"/>
      <c r="Z81" s="358"/>
      <c r="AA81" s="358"/>
      <c r="AB81" s="358"/>
      <c r="AC81" s="358"/>
      <c r="AD81" s="358"/>
      <c r="AE81" s="358"/>
      <c r="AF81" s="358"/>
      <c r="AG81" s="358"/>
      <c r="AH81" s="358"/>
      <c r="AI81" s="358"/>
      <c r="AJ81" s="358"/>
      <c r="AK81" s="358"/>
      <c r="AL81" s="108"/>
      <c r="AM81" s="108"/>
      <c r="AN81" s="108"/>
    </row>
    <row r="82" spans="2:40" x14ac:dyDescent="0.25">
      <c r="B82" s="362">
        <v>47</v>
      </c>
      <c r="C82" s="132" t="str">
        <f t="shared" si="7"/>
        <v/>
      </c>
      <c r="D82" s="394"/>
      <c r="E82" s="394"/>
      <c r="F82" s="125"/>
      <c r="G82" s="107"/>
      <c r="H82" s="125"/>
      <c r="I82" s="134"/>
      <c r="J82" s="134"/>
      <c r="K82" s="349" t="str">
        <f t="shared" si="3"/>
        <v/>
      </c>
      <c r="L82" s="290"/>
      <c r="M82" s="351"/>
      <c r="N82" s="116"/>
      <c r="O82" s="116"/>
      <c r="P82" s="116"/>
      <c r="Q82" s="350">
        <f t="shared" si="4"/>
        <v>0</v>
      </c>
      <c r="R82" s="408" t="str">
        <f t="shared" si="5"/>
        <v/>
      </c>
      <c r="S82" s="406" t="str">
        <f t="shared" si="6"/>
        <v/>
      </c>
      <c r="T82" s="358"/>
      <c r="U82" s="358"/>
      <c r="V82" s="358"/>
      <c r="W82" s="358"/>
      <c r="X82" s="358"/>
      <c r="Y82" s="358"/>
      <c r="Z82" s="358"/>
      <c r="AA82" s="358"/>
      <c r="AB82" s="358"/>
      <c r="AC82" s="358"/>
      <c r="AD82" s="358"/>
      <c r="AE82" s="358"/>
      <c r="AF82" s="358"/>
      <c r="AG82" s="358"/>
      <c r="AH82" s="358"/>
      <c r="AI82" s="358"/>
      <c r="AJ82" s="358"/>
      <c r="AK82" s="358"/>
      <c r="AL82" s="108"/>
      <c r="AM82" s="108"/>
      <c r="AN82" s="108"/>
    </row>
    <row r="83" spans="2:40" x14ac:dyDescent="0.25">
      <c r="B83" s="362">
        <v>48</v>
      </c>
      <c r="C83" s="132" t="str">
        <f t="shared" si="7"/>
        <v/>
      </c>
      <c r="D83" s="394"/>
      <c r="E83" s="394"/>
      <c r="F83" s="125"/>
      <c r="G83" s="107"/>
      <c r="H83" s="125"/>
      <c r="I83" s="134"/>
      <c r="J83" s="134"/>
      <c r="K83" s="349" t="str">
        <f t="shared" si="3"/>
        <v/>
      </c>
      <c r="L83" s="290"/>
      <c r="M83" s="351"/>
      <c r="N83" s="116"/>
      <c r="O83" s="116"/>
      <c r="P83" s="116"/>
      <c r="Q83" s="350">
        <f t="shared" si="4"/>
        <v>0</v>
      </c>
      <c r="R83" s="408" t="str">
        <f t="shared" si="5"/>
        <v/>
      </c>
      <c r="S83" s="406" t="str">
        <f t="shared" si="6"/>
        <v/>
      </c>
      <c r="T83" s="358"/>
      <c r="U83" s="358"/>
      <c r="V83" s="358"/>
      <c r="W83" s="358"/>
      <c r="X83" s="358"/>
      <c r="Y83" s="358"/>
      <c r="Z83" s="358"/>
      <c r="AA83" s="358"/>
      <c r="AB83" s="358"/>
      <c r="AC83" s="358"/>
      <c r="AD83" s="358"/>
      <c r="AE83" s="358"/>
      <c r="AF83" s="358"/>
      <c r="AG83" s="358"/>
      <c r="AH83" s="358"/>
      <c r="AI83" s="358"/>
      <c r="AJ83" s="358"/>
      <c r="AK83" s="358"/>
      <c r="AL83" s="108"/>
      <c r="AM83" s="108"/>
      <c r="AN83" s="108"/>
    </row>
    <row r="84" spans="2:40" x14ac:dyDescent="0.25">
      <c r="B84" s="362">
        <v>49</v>
      </c>
      <c r="C84" s="132" t="str">
        <f t="shared" si="7"/>
        <v/>
      </c>
      <c r="D84" s="394"/>
      <c r="E84" s="394"/>
      <c r="F84" s="125"/>
      <c r="G84" s="107"/>
      <c r="H84" s="125"/>
      <c r="I84" s="134"/>
      <c r="J84" s="134"/>
      <c r="K84" s="349" t="str">
        <f t="shared" si="3"/>
        <v/>
      </c>
      <c r="L84" s="290"/>
      <c r="M84" s="351"/>
      <c r="N84" s="116"/>
      <c r="O84" s="116"/>
      <c r="P84" s="116"/>
      <c r="Q84" s="350">
        <f t="shared" si="4"/>
        <v>0</v>
      </c>
      <c r="R84" s="408" t="str">
        <f t="shared" si="5"/>
        <v/>
      </c>
      <c r="S84" s="406" t="str">
        <f t="shared" si="6"/>
        <v/>
      </c>
      <c r="T84" s="358"/>
      <c r="U84" s="358"/>
      <c r="V84" s="358"/>
      <c r="W84" s="358"/>
      <c r="X84" s="358"/>
      <c r="Y84" s="358"/>
      <c r="Z84" s="358"/>
      <c r="AA84" s="358"/>
      <c r="AB84" s="358"/>
      <c r="AC84" s="358"/>
      <c r="AD84" s="358"/>
      <c r="AE84" s="358"/>
      <c r="AF84" s="358"/>
      <c r="AG84" s="358"/>
      <c r="AH84" s="358"/>
      <c r="AI84" s="358"/>
      <c r="AJ84" s="358"/>
      <c r="AK84" s="358"/>
      <c r="AL84" s="108"/>
      <c r="AM84" s="108"/>
      <c r="AN84" s="108"/>
    </row>
    <row r="85" spans="2:40" x14ac:dyDescent="0.25">
      <c r="B85" s="362">
        <v>50</v>
      </c>
      <c r="C85" s="132" t="str">
        <f t="shared" si="7"/>
        <v/>
      </c>
      <c r="D85" s="394"/>
      <c r="E85" s="394"/>
      <c r="F85" s="125"/>
      <c r="G85" s="107"/>
      <c r="H85" s="125"/>
      <c r="I85" s="134"/>
      <c r="J85" s="134"/>
      <c r="K85" s="349" t="str">
        <f t="shared" si="3"/>
        <v/>
      </c>
      <c r="L85" s="290"/>
      <c r="M85" s="351"/>
      <c r="N85" s="116"/>
      <c r="O85" s="116"/>
      <c r="P85" s="116"/>
      <c r="Q85" s="350">
        <f t="shared" si="4"/>
        <v>0</v>
      </c>
      <c r="R85" s="408" t="str">
        <f t="shared" si="5"/>
        <v/>
      </c>
      <c r="S85" s="406" t="str">
        <f t="shared" si="6"/>
        <v/>
      </c>
      <c r="T85" s="358"/>
      <c r="U85" s="358"/>
      <c r="V85" s="358"/>
      <c r="W85" s="358"/>
      <c r="X85" s="358"/>
      <c r="Y85" s="358"/>
      <c r="Z85" s="358"/>
      <c r="AA85" s="358"/>
      <c r="AB85" s="358"/>
      <c r="AC85" s="358"/>
      <c r="AD85" s="358"/>
      <c r="AE85" s="358"/>
      <c r="AF85" s="358"/>
      <c r="AG85" s="358"/>
      <c r="AH85" s="358"/>
      <c r="AI85" s="358"/>
      <c r="AJ85" s="358"/>
      <c r="AK85" s="358"/>
      <c r="AL85" s="108"/>
      <c r="AM85" s="108"/>
      <c r="AN85" s="108"/>
    </row>
    <row r="86" spans="2:40" x14ac:dyDescent="0.25">
      <c r="B86" s="362">
        <v>51</v>
      </c>
      <c r="C86" s="132" t="str">
        <f t="shared" si="7"/>
        <v/>
      </c>
      <c r="D86" s="394"/>
      <c r="E86" s="394"/>
      <c r="F86" s="125"/>
      <c r="G86" s="107"/>
      <c r="H86" s="125"/>
      <c r="I86" s="134"/>
      <c r="J86" s="134"/>
      <c r="K86" s="349" t="str">
        <f t="shared" si="3"/>
        <v/>
      </c>
      <c r="L86" s="290"/>
      <c r="M86" s="351"/>
      <c r="N86" s="116"/>
      <c r="O86" s="116"/>
      <c r="P86" s="116"/>
      <c r="Q86" s="350">
        <f t="shared" si="4"/>
        <v>0</v>
      </c>
      <c r="R86" s="408" t="str">
        <f t="shared" si="5"/>
        <v/>
      </c>
      <c r="S86" s="406" t="str">
        <f t="shared" si="6"/>
        <v/>
      </c>
      <c r="T86" s="358"/>
      <c r="U86" s="358"/>
      <c r="V86" s="358"/>
      <c r="W86" s="358"/>
      <c r="X86" s="358"/>
      <c r="Y86" s="358"/>
      <c r="Z86" s="358"/>
      <c r="AA86" s="358"/>
      <c r="AB86" s="358"/>
      <c r="AC86" s="358"/>
      <c r="AD86" s="358"/>
      <c r="AE86" s="358"/>
      <c r="AF86" s="358"/>
      <c r="AG86" s="358"/>
      <c r="AH86" s="358"/>
      <c r="AI86" s="358"/>
      <c r="AJ86" s="358"/>
      <c r="AK86" s="358"/>
      <c r="AL86" s="108"/>
      <c r="AM86" s="108"/>
      <c r="AN86" s="108"/>
    </row>
    <row r="87" spans="2:40" x14ac:dyDescent="0.25">
      <c r="B87" s="362">
        <v>52</v>
      </c>
      <c r="C87" s="132" t="str">
        <f t="shared" si="7"/>
        <v/>
      </c>
      <c r="D87" s="394"/>
      <c r="E87" s="394"/>
      <c r="F87" s="125"/>
      <c r="G87" s="107"/>
      <c r="H87" s="125"/>
      <c r="I87" s="134"/>
      <c r="J87" s="134"/>
      <c r="K87" s="349" t="str">
        <f t="shared" si="3"/>
        <v/>
      </c>
      <c r="L87" s="290"/>
      <c r="M87" s="351"/>
      <c r="N87" s="116"/>
      <c r="O87" s="116"/>
      <c r="P87" s="116"/>
      <c r="Q87" s="350">
        <f t="shared" si="4"/>
        <v>0</v>
      </c>
      <c r="R87" s="408" t="str">
        <f t="shared" si="5"/>
        <v/>
      </c>
      <c r="S87" s="406" t="str">
        <f t="shared" si="6"/>
        <v/>
      </c>
      <c r="T87" s="358"/>
      <c r="U87" s="358"/>
      <c r="V87" s="358"/>
      <c r="W87" s="358"/>
      <c r="X87" s="358"/>
      <c r="Y87" s="358"/>
      <c r="Z87" s="358"/>
      <c r="AA87" s="358"/>
      <c r="AB87" s="358"/>
      <c r="AC87" s="358"/>
      <c r="AD87" s="358"/>
      <c r="AE87" s="358"/>
      <c r="AF87" s="358"/>
      <c r="AG87" s="358"/>
      <c r="AH87" s="358"/>
      <c r="AI87" s="358"/>
      <c r="AJ87" s="358"/>
      <c r="AK87" s="358"/>
      <c r="AL87" s="108"/>
      <c r="AM87" s="108"/>
      <c r="AN87" s="108"/>
    </row>
    <row r="88" spans="2:40" x14ac:dyDescent="0.25">
      <c r="B88" s="362">
        <v>53</v>
      </c>
      <c r="C88" s="132" t="str">
        <f t="shared" si="7"/>
        <v/>
      </c>
      <c r="D88" s="394"/>
      <c r="E88" s="394"/>
      <c r="F88" s="125"/>
      <c r="G88" s="107"/>
      <c r="H88" s="125"/>
      <c r="I88" s="134"/>
      <c r="J88" s="134"/>
      <c r="K88" s="349" t="str">
        <f t="shared" si="3"/>
        <v/>
      </c>
      <c r="L88" s="290"/>
      <c r="M88" s="351"/>
      <c r="N88" s="116"/>
      <c r="O88" s="116"/>
      <c r="P88" s="116"/>
      <c r="Q88" s="350">
        <f t="shared" si="4"/>
        <v>0</v>
      </c>
      <c r="R88" s="408" t="str">
        <f t="shared" si="5"/>
        <v/>
      </c>
      <c r="S88" s="406" t="str">
        <f t="shared" si="6"/>
        <v/>
      </c>
      <c r="T88" s="358"/>
      <c r="U88" s="358"/>
      <c r="V88" s="358"/>
      <c r="W88" s="358"/>
      <c r="X88" s="358"/>
      <c r="Y88" s="358"/>
      <c r="Z88" s="358"/>
      <c r="AA88" s="358"/>
      <c r="AB88" s="358"/>
      <c r="AC88" s="358"/>
      <c r="AD88" s="358"/>
      <c r="AE88" s="358"/>
      <c r="AF88" s="358"/>
      <c r="AG88" s="358"/>
      <c r="AH88" s="358"/>
      <c r="AI88" s="358"/>
      <c r="AJ88" s="358"/>
      <c r="AK88" s="358"/>
      <c r="AL88" s="108"/>
      <c r="AM88" s="108"/>
      <c r="AN88" s="108"/>
    </row>
    <row r="89" spans="2:40" x14ac:dyDescent="0.25">
      <c r="B89" s="362">
        <v>54</v>
      </c>
      <c r="C89" s="132" t="str">
        <f t="shared" si="7"/>
        <v/>
      </c>
      <c r="D89" s="394"/>
      <c r="E89" s="394"/>
      <c r="F89" s="125"/>
      <c r="G89" s="107"/>
      <c r="H89" s="125"/>
      <c r="I89" s="134"/>
      <c r="J89" s="134"/>
      <c r="K89" s="349" t="str">
        <f t="shared" si="3"/>
        <v/>
      </c>
      <c r="L89" s="290"/>
      <c r="M89" s="351"/>
      <c r="N89" s="116"/>
      <c r="O89" s="116"/>
      <c r="P89" s="116"/>
      <c r="Q89" s="350">
        <f t="shared" si="4"/>
        <v>0</v>
      </c>
      <c r="R89" s="408" t="str">
        <f t="shared" si="5"/>
        <v/>
      </c>
      <c r="S89" s="406" t="str">
        <f t="shared" si="6"/>
        <v/>
      </c>
      <c r="T89" s="358"/>
      <c r="U89" s="358"/>
      <c r="V89" s="358"/>
      <c r="W89" s="358"/>
      <c r="X89" s="358"/>
      <c r="Y89" s="358"/>
      <c r="Z89" s="358"/>
      <c r="AA89" s="358"/>
      <c r="AB89" s="358"/>
      <c r="AC89" s="358"/>
      <c r="AD89" s="358"/>
      <c r="AE89" s="358"/>
      <c r="AF89" s="358"/>
      <c r="AG89" s="358"/>
      <c r="AH89" s="358"/>
      <c r="AI89" s="358"/>
      <c r="AJ89" s="358"/>
      <c r="AK89" s="358"/>
      <c r="AL89" s="108"/>
      <c r="AM89" s="108"/>
      <c r="AN89" s="108"/>
    </row>
    <row r="90" spans="2:40" x14ac:dyDescent="0.25">
      <c r="B90" s="362">
        <v>55</v>
      </c>
      <c r="C90" s="132" t="str">
        <f t="shared" si="7"/>
        <v/>
      </c>
      <c r="D90" s="394"/>
      <c r="E90" s="394"/>
      <c r="F90" s="125"/>
      <c r="G90" s="107"/>
      <c r="H90" s="125"/>
      <c r="I90" s="134"/>
      <c r="J90" s="134"/>
      <c r="K90" s="349" t="str">
        <f t="shared" si="3"/>
        <v/>
      </c>
      <c r="L90" s="290"/>
      <c r="M90" s="351"/>
      <c r="N90" s="116"/>
      <c r="O90" s="116"/>
      <c r="P90" s="116"/>
      <c r="Q90" s="350">
        <f t="shared" si="4"/>
        <v>0</v>
      </c>
      <c r="R90" s="408" t="str">
        <f t="shared" si="5"/>
        <v/>
      </c>
      <c r="S90" s="406" t="str">
        <f t="shared" si="6"/>
        <v/>
      </c>
      <c r="T90" s="358"/>
      <c r="U90" s="358"/>
      <c r="V90" s="358"/>
      <c r="W90" s="358"/>
      <c r="X90" s="358"/>
      <c r="Y90" s="358"/>
      <c r="Z90" s="358"/>
      <c r="AA90" s="358"/>
      <c r="AB90" s="358"/>
      <c r="AC90" s="358"/>
      <c r="AD90" s="358"/>
      <c r="AE90" s="358"/>
      <c r="AF90" s="358"/>
      <c r="AG90" s="358"/>
      <c r="AH90" s="358"/>
      <c r="AI90" s="358"/>
      <c r="AJ90" s="358"/>
      <c r="AK90" s="358"/>
      <c r="AL90" s="108"/>
      <c r="AM90" s="108"/>
      <c r="AN90" s="108"/>
    </row>
    <row r="91" spans="2:40" x14ac:dyDescent="0.25">
      <c r="B91" s="362">
        <v>56</v>
      </c>
      <c r="C91" s="132" t="str">
        <f t="shared" si="7"/>
        <v/>
      </c>
      <c r="D91" s="394"/>
      <c r="E91" s="394"/>
      <c r="F91" s="125"/>
      <c r="G91" s="107"/>
      <c r="H91" s="125"/>
      <c r="I91" s="134"/>
      <c r="J91" s="134"/>
      <c r="K91" s="349" t="str">
        <f t="shared" si="3"/>
        <v/>
      </c>
      <c r="L91" s="290"/>
      <c r="M91" s="351"/>
      <c r="N91" s="116"/>
      <c r="O91" s="116"/>
      <c r="P91" s="116"/>
      <c r="Q91" s="350">
        <f t="shared" si="4"/>
        <v>0</v>
      </c>
      <c r="R91" s="408" t="str">
        <f t="shared" si="5"/>
        <v/>
      </c>
      <c r="S91" s="406" t="str">
        <f t="shared" si="6"/>
        <v/>
      </c>
      <c r="T91" s="358"/>
      <c r="U91" s="358"/>
      <c r="V91" s="358"/>
      <c r="W91" s="358"/>
      <c r="X91" s="358"/>
      <c r="Y91" s="358"/>
      <c r="Z91" s="358"/>
      <c r="AA91" s="358"/>
      <c r="AB91" s="358"/>
      <c r="AC91" s="358"/>
      <c r="AD91" s="358"/>
      <c r="AE91" s="358"/>
      <c r="AF91" s="358"/>
      <c r="AG91" s="358"/>
      <c r="AH91" s="358"/>
      <c r="AI91" s="358"/>
      <c r="AJ91" s="358"/>
      <c r="AK91" s="358"/>
      <c r="AL91" s="108"/>
      <c r="AM91" s="108"/>
      <c r="AN91" s="108"/>
    </row>
    <row r="92" spans="2:40" x14ac:dyDescent="0.25">
      <c r="B92" s="362">
        <v>57</v>
      </c>
      <c r="C92" s="132" t="str">
        <f t="shared" si="7"/>
        <v/>
      </c>
      <c r="D92" s="394"/>
      <c r="E92" s="394"/>
      <c r="F92" s="125"/>
      <c r="G92" s="107"/>
      <c r="H92" s="125"/>
      <c r="I92" s="134"/>
      <c r="J92" s="134"/>
      <c r="K92" s="349" t="str">
        <f t="shared" si="3"/>
        <v/>
      </c>
      <c r="L92" s="290"/>
      <c r="M92" s="351"/>
      <c r="N92" s="116"/>
      <c r="O92" s="116"/>
      <c r="P92" s="116"/>
      <c r="Q92" s="350">
        <f t="shared" si="4"/>
        <v>0</v>
      </c>
      <c r="R92" s="408" t="str">
        <f t="shared" si="5"/>
        <v/>
      </c>
      <c r="S92" s="406" t="str">
        <f t="shared" si="6"/>
        <v/>
      </c>
      <c r="T92" s="358"/>
      <c r="U92" s="358"/>
      <c r="V92" s="358"/>
      <c r="W92" s="358"/>
      <c r="X92" s="358"/>
      <c r="Y92" s="358"/>
      <c r="Z92" s="358"/>
      <c r="AA92" s="358"/>
      <c r="AB92" s="358"/>
      <c r="AC92" s="358"/>
      <c r="AD92" s="358"/>
      <c r="AE92" s="358"/>
      <c r="AF92" s="358"/>
      <c r="AG92" s="358"/>
      <c r="AH92" s="358"/>
      <c r="AI92" s="358"/>
      <c r="AJ92" s="358"/>
      <c r="AK92" s="358"/>
      <c r="AL92" s="108"/>
      <c r="AM92" s="108"/>
      <c r="AN92" s="108"/>
    </row>
    <row r="93" spans="2:40" x14ac:dyDescent="0.25">
      <c r="B93" s="362">
        <v>58</v>
      </c>
      <c r="C93" s="132" t="str">
        <f t="shared" si="7"/>
        <v/>
      </c>
      <c r="D93" s="394"/>
      <c r="E93" s="394"/>
      <c r="F93" s="125"/>
      <c r="G93" s="107"/>
      <c r="H93" s="125"/>
      <c r="I93" s="134"/>
      <c r="J93" s="134"/>
      <c r="K93" s="349" t="str">
        <f t="shared" si="3"/>
        <v/>
      </c>
      <c r="L93" s="290"/>
      <c r="M93" s="351"/>
      <c r="N93" s="116"/>
      <c r="O93" s="116"/>
      <c r="P93" s="116"/>
      <c r="Q93" s="350">
        <f>SUM(L93:P93)</f>
        <v>0</v>
      </c>
      <c r="R93" s="408" t="str">
        <f t="shared" si="5"/>
        <v/>
      </c>
      <c r="S93" s="406" t="str">
        <f t="shared" si="6"/>
        <v/>
      </c>
      <c r="AL93" s="108"/>
      <c r="AM93" s="108"/>
      <c r="AN93" s="108"/>
    </row>
    <row r="94" spans="2:40" x14ac:dyDescent="0.25">
      <c r="B94" s="362">
        <v>59</v>
      </c>
      <c r="C94" s="132" t="str">
        <f t="shared" si="7"/>
        <v/>
      </c>
      <c r="D94" s="394"/>
      <c r="E94" s="394"/>
      <c r="F94" s="125"/>
      <c r="G94" s="107"/>
      <c r="H94" s="125"/>
      <c r="I94" s="134"/>
      <c r="J94" s="134"/>
      <c r="K94" s="349" t="str">
        <f t="shared" si="3"/>
        <v/>
      </c>
      <c r="L94" s="290"/>
      <c r="M94" s="351"/>
      <c r="N94" s="116"/>
      <c r="O94" s="116"/>
      <c r="P94" s="116"/>
      <c r="Q94" s="350">
        <f t="shared" si="4"/>
        <v>0</v>
      </c>
      <c r="R94" s="408" t="str">
        <f t="shared" si="5"/>
        <v/>
      </c>
      <c r="S94" s="406" t="str">
        <f t="shared" si="6"/>
        <v/>
      </c>
      <c r="AL94" s="108"/>
      <c r="AM94" s="108"/>
      <c r="AN94" s="108"/>
    </row>
    <row r="95" spans="2:40" x14ac:dyDescent="0.25">
      <c r="B95" s="362">
        <v>60</v>
      </c>
      <c r="C95" s="132" t="str">
        <f t="shared" si="7"/>
        <v/>
      </c>
      <c r="D95" s="394"/>
      <c r="E95" s="394"/>
      <c r="F95" s="125"/>
      <c r="G95" s="107"/>
      <c r="H95" s="125"/>
      <c r="I95" s="134"/>
      <c r="J95" s="134"/>
      <c r="K95" s="349" t="str">
        <f t="shared" si="3"/>
        <v/>
      </c>
      <c r="L95" s="290"/>
      <c r="M95" s="351"/>
      <c r="N95" s="116"/>
      <c r="O95" s="116"/>
      <c r="P95" s="116"/>
      <c r="Q95" s="350">
        <f t="shared" si="4"/>
        <v>0</v>
      </c>
      <c r="R95" s="408" t="str">
        <f t="shared" si="5"/>
        <v/>
      </c>
      <c r="S95" s="406" t="str">
        <f t="shared" si="6"/>
        <v/>
      </c>
      <c r="AL95" s="108"/>
      <c r="AM95" s="108"/>
      <c r="AN95" s="108"/>
    </row>
    <row r="96" spans="2:40" x14ac:dyDescent="0.25">
      <c r="B96" s="362">
        <v>61</v>
      </c>
      <c r="C96" s="132" t="str">
        <f t="shared" si="7"/>
        <v/>
      </c>
      <c r="D96" s="394"/>
      <c r="E96" s="394"/>
      <c r="F96" s="125"/>
      <c r="G96" s="107"/>
      <c r="H96" s="125"/>
      <c r="I96" s="134"/>
      <c r="J96" s="134"/>
      <c r="K96" s="349" t="str">
        <f t="shared" si="3"/>
        <v/>
      </c>
      <c r="L96" s="290"/>
      <c r="M96" s="351"/>
      <c r="N96" s="116"/>
      <c r="O96" s="116"/>
      <c r="P96" s="116"/>
      <c r="Q96" s="350">
        <f t="shared" si="4"/>
        <v>0</v>
      </c>
      <c r="R96" s="408" t="str">
        <f t="shared" si="5"/>
        <v/>
      </c>
      <c r="S96" s="406" t="str">
        <f t="shared" si="6"/>
        <v/>
      </c>
      <c r="AL96" s="108"/>
      <c r="AM96" s="108"/>
      <c r="AN96" s="108"/>
    </row>
    <row r="97" spans="2:40" x14ac:dyDescent="0.25">
      <c r="B97" s="362">
        <v>62</v>
      </c>
      <c r="C97" s="132" t="str">
        <f t="shared" si="7"/>
        <v/>
      </c>
      <c r="D97" s="394"/>
      <c r="E97" s="394"/>
      <c r="F97" s="125"/>
      <c r="G97" s="125"/>
      <c r="H97" s="125"/>
      <c r="I97" s="134"/>
      <c r="J97" s="134"/>
      <c r="K97" s="349" t="str">
        <f t="shared" si="3"/>
        <v/>
      </c>
      <c r="L97" s="290"/>
      <c r="M97" s="351"/>
      <c r="N97" s="116"/>
      <c r="O97" s="116"/>
      <c r="P97" s="116"/>
      <c r="Q97" s="350">
        <f t="shared" si="4"/>
        <v>0</v>
      </c>
      <c r="R97" s="408" t="str">
        <f t="shared" si="5"/>
        <v/>
      </c>
      <c r="S97" s="406" t="str">
        <f t="shared" si="6"/>
        <v/>
      </c>
      <c r="AL97" s="108"/>
      <c r="AM97" s="108"/>
      <c r="AN97" s="108"/>
    </row>
    <row r="98" spans="2:40" x14ac:dyDescent="0.25">
      <c r="B98" s="362">
        <v>63</v>
      </c>
      <c r="C98" s="132" t="str">
        <f t="shared" si="7"/>
        <v/>
      </c>
      <c r="D98" s="394"/>
      <c r="E98" s="394"/>
      <c r="F98" s="125"/>
      <c r="G98" s="107"/>
      <c r="H98" s="125"/>
      <c r="I98" s="134"/>
      <c r="J98" s="134"/>
      <c r="K98" s="349" t="str">
        <f t="shared" si="3"/>
        <v/>
      </c>
      <c r="L98" s="290"/>
      <c r="M98" s="351"/>
      <c r="N98" s="116"/>
      <c r="O98" s="116"/>
      <c r="P98" s="116"/>
      <c r="Q98" s="350">
        <f t="shared" si="4"/>
        <v>0</v>
      </c>
      <c r="R98" s="408" t="str">
        <f t="shared" si="5"/>
        <v/>
      </c>
      <c r="S98" s="406" t="str">
        <f t="shared" si="6"/>
        <v/>
      </c>
      <c r="AL98" s="108"/>
      <c r="AM98" s="108"/>
      <c r="AN98" s="108"/>
    </row>
    <row r="99" spans="2:40" x14ac:dyDescent="0.25">
      <c r="B99" s="362">
        <v>64</v>
      </c>
      <c r="C99" s="132" t="str">
        <f t="shared" si="7"/>
        <v/>
      </c>
      <c r="D99" s="394"/>
      <c r="E99" s="394"/>
      <c r="F99" s="125"/>
      <c r="G99" s="107"/>
      <c r="H99" s="107"/>
      <c r="I99" s="134"/>
      <c r="J99" s="134"/>
      <c r="K99" s="349" t="str">
        <f t="shared" si="3"/>
        <v/>
      </c>
      <c r="L99" s="290"/>
      <c r="M99" s="351"/>
      <c r="N99" s="116"/>
      <c r="O99" s="116"/>
      <c r="P99" s="116"/>
      <c r="Q99" s="350">
        <f t="shared" si="4"/>
        <v>0</v>
      </c>
      <c r="R99" s="408" t="str">
        <f t="shared" si="5"/>
        <v/>
      </c>
      <c r="S99" s="406" t="str">
        <f t="shared" si="6"/>
        <v/>
      </c>
      <c r="AL99" s="108"/>
      <c r="AM99" s="108"/>
      <c r="AN99" s="108"/>
    </row>
    <row r="100" spans="2:40" x14ac:dyDescent="0.25">
      <c r="B100" s="362">
        <v>65</v>
      </c>
      <c r="C100" s="132" t="str">
        <f t="shared" ref="C100:C131" si="8">IF(AND(NOT(COUNTA(D100:J100)),(NOT(COUNTA(L100:P100)))),"",VLOOKUP($D$7,Info_County_Code,2,FALSE))</f>
        <v/>
      </c>
      <c r="D100" s="394"/>
      <c r="E100" s="394"/>
      <c r="F100" s="125"/>
      <c r="G100" s="107"/>
      <c r="H100" s="107"/>
      <c r="I100" s="134"/>
      <c r="J100" s="134"/>
      <c r="K100" s="349" t="str">
        <f t="shared" si="3"/>
        <v/>
      </c>
      <c r="L100" s="290"/>
      <c r="M100" s="351"/>
      <c r="N100" s="116"/>
      <c r="O100" s="116"/>
      <c r="P100" s="116"/>
      <c r="Q100" s="350">
        <f t="shared" si="4"/>
        <v>0</v>
      </c>
      <c r="R100" s="408" t="str">
        <f t="shared" si="5"/>
        <v/>
      </c>
      <c r="S100" s="406" t="str">
        <f t="shared" si="6"/>
        <v/>
      </c>
      <c r="AL100" s="108"/>
      <c r="AM100" s="108"/>
      <c r="AN100" s="108"/>
    </row>
    <row r="101" spans="2:40" x14ac:dyDescent="0.25">
      <c r="B101" s="362">
        <v>66</v>
      </c>
      <c r="C101" s="132" t="str">
        <f t="shared" si="8"/>
        <v/>
      </c>
      <c r="D101" s="394"/>
      <c r="E101" s="394"/>
      <c r="F101" s="125"/>
      <c r="G101" s="107"/>
      <c r="H101" s="107"/>
      <c r="I101" s="134"/>
      <c r="J101" s="134"/>
      <c r="K101" s="349" t="str">
        <f t="shared" ref="K101:K135" si="9">IF(OR(G101="Combined Summary",F101="Standalone"),(SUMPRODUCT(--(D$36:D$135=D101),I$36:I$135,J$36:J$135)),"")</f>
        <v/>
      </c>
      <c r="L101" s="290"/>
      <c r="M101" s="351"/>
      <c r="N101" s="116"/>
      <c r="O101" s="116"/>
      <c r="P101" s="116"/>
      <c r="Q101" s="350">
        <f t="shared" ref="Q101:Q106" si="10">SUM(L101:P101)</f>
        <v>0</v>
      </c>
      <c r="R101" s="408" t="str">
        <f t="shared" ref="R101:R135" si="11">IF(OR(G101="Combined Summary",F101="Standalone"),(SUMIF(D$36:D$135,D101,I$36:I$135)),"")</f>
        <v/>
      </c>
      <c r="S101" s="406" t="str">
        <f t="shared" ref="S101:S135" si="12">IF(AND(F101="Standalone",NOT(R101=1)),"ERROR",IF(AND(G101="Combined Summary",NOT(R101=1)),"ERROR",""))</f>
        <v/>
      </c>
      <c r="AL101" s="108"/>
      <c r="AM101" s="108"/>
      <c r="AN101" s="108"/>
    </row>
    <row r="102" spans="2:40" x14ac:dyDescent="0.25">
      <c r="B102" s="362">
        <v>67</v>
      </c>
      <c r="C102" s="132" t="str">
        <f t="shared" si="8"/>
        <v/>
      </c>
      <c r="D102" s="394"/>
      <c r="E102" s="394"/>
      <c r="F102" s="125"/>
      <c r="G102" s="107"/>
      <c r="H102" s="107"/>
      <c r="I102" s="134"/>
      <c r="J102" s="134"/>
      <c r="K102" s="349" t="str">
        <f t="shared" si="9"/>
        <v/>
      </c>
      <c r="L102" s="290"/>
      <c r="M102" s="351"/>
      <c r="N102" s="116"/>
      <c r="O102" s="116"/>
      <c r="P102" s="116"/>
      <c r="Q102" s="350">
        <f t="shared" si="10"/>
        <v>0</v>
      </c>
      <c r="R102" s="408" t="str">
        <f t="shared" si="11"/>
        <v/>
      </c>
      <c r="S102" s="406" t="str">
        <f t="shared" si="12"/>
        <v/>
      </c>
      <c r="AL102" s="108"/>
      <c r="AM102" s="108"/>
      <c r="AN102" s="108"/>
    </row>
    <row r="103" spans="2:40" x14ac:dyDescent="0.25">
      <c r="B103" s="362">
        <v>68</v>
      </c>
      <c r="C103" s="132" t="str">
        <f t="shared" si="8"/>
        <v/>
      </c>
      <c r="D103" s="394"/>
      <c r="E103" s="394"/>
      <c r="F103" s="125"/>
      <c r="G103" s="107"/>
      <c r="H103" s="107"/>
      <c r="I103" s="134"/>
      <c r="J103" s="134"/>
      <c r="K103" s="349" t="str">
        <f t="shared" si="9"/>
        <v/>
      </c>
      <c r="L103" s="290"/>
      <c r="M103" s="351"/>
      <c r="N103" s="116"/>
      <c r="O103" s="116"/>
      <c r="P103" s="116"/>
      <c r="Q103" s="350">
        <f t="shared" si="10"/>
        <v>0</v>
      </c>
      <c r="R103" s="408" t="str">
        <f t="shared" si="11"/>
        <v/>
      </c>
      <c r="S103" s="406" t="str">
        <f t="shared" si="12"/>
        <v/>
      </c>
      <c r="AL103" s="108"/>
      <c r="AM103" s="108"/>
      <c r="AN103" s="108"/>
    </row>
    <row r="104" spans="2:40" x14ac:dyDescent="0.25">
      <c r="B104" s="362">
        <v>69</v>
      </c>
      <c r="C104" s="132" t="str">
        <f t="shared" si="8"/>
        <v/>
      </c>
      <c r="D104" s="394"/>
      <c r="E104" s="394"/>
      <c r="F104" s="125"/>
      <c r="G104" s="107"/>
      <c r="H104" s="107"/>
      <c r="I104" s="134"/>
      <c r="J104" s="134"/>
      <c r="K104" s="349" t="str">
        <f t="shared" si="9"/>
        <v/>
      </c>
      <c r="L104" s="290"/>
      <c r="M104" s="351"/>
      <c r="N104" s="116"/>
      <c r="O104" s="116"/>
      <c r="P104" s="116"/>
      <c r="Q104" s="350">
        <f t="shared" si="10"/>
        <v>0</v>
      </c>
      <c r="R104" s="408" t="str">
        <f t="shared" si="11"/>
        <v/>
      </c>
      <c r="S104" s="406" t="str">
        <f t="shared" si="12"/>
        <v/>
      </c>
      <c r="AL104" s="108"/>
      <c r="AM104" s="108"/>
      <c r="AN104" s="108"/>
    </row>
    <row r="105" spans="2:40" x14ac:dyDescent="0.25">
      <c r="B105" s="362">
        <v>70</v>
      </c>
      <c r="C105" s="132" t="str">
        <f t="shared" si="8"/>
        <v/>
      </c>
      <c r="D105" s="394"/>
      <c r="E105" s="394"/>
      <c r="F105" s="125"/>
      <c r="G105" s="107"/>
      <c r="H105" s="107"/>
      <c r="I105" s="134"/>
      <c r="J105" s="134"/>
      <c r="K105" s="349" t="str">
        <f t="shared" si="9"/>
        <v/>
      </c>
      <c r="L105" s="290"/>
      <c r="M105" s="351"/>
      <c r="N105" s="116"/>
      <c r="O105" s="116"/>
      <c r="P105" s="116"/>
      <c r="Q105" s="350">
        <f t="shared" si="10"/>
        <v>0</v>
      </c>
      <c r="R105" s="408" t="str">
        <f t="shared" si="11"/>
        <v/>
      </c>
      <c r="S105" s="406" t="str">
        <f t="shared" si="12"/>
        <v/>
      </c>
      <c r="AL105" s="108"/>
      <c r="AM105" s="108"/>
      <c r="AN105" s="108"/>
    </row>
    <row r="106" spans="2:40" x14ac:dyDescent="0.25">
      <c r="B106" s="362">
        <v>71</v>
      </c>
      <c r="C106" s="132" t="str">
        <f t="shared" si="8"/>
        <v/>
      </c>
      <c r="D106" s="394"/>
      <c r="E106" s="394"/>
      <c r="F106" s="125"/>
      <c r="G106" s="107"/>
      <c r="H106" s="107"/>
      <c r="I106" s="134"/>
      <c r="J106" s="134"/>
      <c r="K106" s="349" t="str">
        <f t="shared" si="9"/>
        <v/>
      </c>
      <c r="L106" s="290"/>
      <c r="M106" s="351"/>
      <c r="N106" s="116"/>
      <c r="O106" s="116"/>
      <c r="P106" s="116"/>
      <c r="Q106" s="350">
        <f t="shared" si="10"/>
        <v>0</v>
      </c>
      <c r="R106" s="408" t="str">
        <f t="shared" si="11"/>
        <v/>
      </c>
      <c r="S106" s="406" t="str">
        <f t="shared" si="12"/>
        <v/>
      </c>
      <c r="AL106" s="108"/>
      <c r="AM106" s="108"/>
      <c r="AN106" s="108"/>
    </row>
    <row r="107" spans="2:40" x14ac:dyDescent="0.25">
      <c r="B107" s="362">
        <v>72</v>
      </c>
      <c r="C107" s="132" t="str">
        <f t="shared" si="8"/>
        <v/>
      </c>
      <c r="D107" s="394"/>
      <c r="E107" s="394"/>
      <c r="F107" s="125"/>
      <c r="G107" s="107"/>
      <c r="H107" s="107"/>
      <c r="I107" s="134"/>
      <c r="J107" s="134"/>
      <c r="K107" s="349" t="str">
        <f t="shared" si="9"/>
        <v/>
      </c>
      <c r="L107" s="290"/>
      <c r="M107" s="351"/>
      <c r="N107" s="116"/>
      <c r="O107" s="116"/>
      <c r="P107" s="116"/>
      <c r="Q107" s="350">
        <f>SUM(L107:P107)</f>
        <v>0</v>
      </c>
      <c r="R107" s="408" t="str">
        <f t="shared" si="11"/>
        <v/>
      </c>
      <c r="S107" s="406" t="str">
        <f t="shared" si="12"/>
        <v/>
      </c>
      <c r="T107" s="358"/>
      <c r="U107" s="358"/>
      <c r="V107" s="358"/>
      <c r="W107" s="358"/>
      <c r="X107" s="358"/>
      <c r="Y107" s="358"/>
      <c r="Z107" s="358"/>
      <c r="AA107" s="358"/>
      <c r="AB107" s="358"/>
      <c r="AC107" s="358"/>
      <c r="AD107" s="358"/>
      <c r="AE107" s="358"/>
      <c r="AF107" s="358"/>
      <c r="AG107" s="358"/>
      <c r="AH107" s="358"/>
      <c r="AI107" s="358"/>
      <c r="AJ107" s="358"/>
      <c r="AK107" s="358"/>
      <c r="AL107" s="108"/>
      <c r="AM107" s="108"/>
      <c r="AN107" s="108"/>
    </row>
    <row r="108" spans="2:40" x14ac:dyDescent="0.25">
      <c r="B108" s="362">
        <v>73</v>
      </c>
      <c r="C108" s="132" t="str">
        <f t="shared" si="8"/>
        <v/>
      </c>
      <c r="D108" s="394"/>
      <c r="E108" s="394"/>
      <c r="F108" s="125"/>
      <c r="G108" s="107"/>
      <c r="H108" s="107"/>
      <c r="I108" s="134"/>
      <c r="J108" s="134"/>
      <c r="K108" s="349" t="str">
        <f t="shared" si="9"/>
        <v/>
      </c>
      <c r="L108" s="290"/>
      <c r="M108" s="351"/>
      <c r="N108" s="116"/>
      <c r="O108" s="116"/>
      <c r="P108" s="116"/>
      <c r="Q108" s="350">
        <f t="shared" ref="Q108:Q122" si="13">SUM(L108:P108)</f>
        <v>0</v>
      </c>
      <c r="R108" s="408" t="str">
        <f t="shared" si="11"/>
        <v/>
      </c>
      <c r="S108" s="406" t="str">
        <f t="shared" si="12"/>
        <v/>
      </c>
      <c r="T108" s="358"/>
      <c r="U108" s="358"/>
      <c r="V108" s="358"/>
      <c r="W108" s="358"/>
      <c r="X108" s="358"/>
      <c r="Y108" s="358"/>
      <c r="Z108" s="358"/>
      <c r="AA108" s="358"/>
      <c r="AB108" s="358"/>
      <c r="AC108" s="358"/>
      <c r="AD108" s="358"/>
      <c r="AE108" s="358"/>
      <c r="AF108" s="358"/>
      <c r="AG108" s="358"/>
      <c r="AH108" s="358"/>
      <c r="AI108" s="358"/>
      <c r="AJ108" s="358"/>
      <c r="AK108" s="358"/>
      <c r="AL108" s="108"/>
      <c r="AM108" s="108"/>
      <c r="AN108" s="108"/>
    </row>
    <row r="109" spans="2:40" x14ac:dyDescent="0.25">
      <c r="B109" s="362">
        <v>74</v>
      </c>
      <c r="C109" s="132" t="str">
        <f t="shared" si="8"/>
        <v/>
      </c>
      <c r="D109" s="394"/>
      <c r="E109" s="394"/>
      <c r="F109" s="125"/>
      <c r="G109" s="107"/>
      <c r="H109" s="107"/>
      <c r="I109" s="134"/>
      <c r="J109" s="134"/>
      <c r="K109" s="349" t="str">
        <f t="shared" si="9"/>
        <v/>
      </c>
      <c r="L109" s="290"/>
      <c r="M109" s="351"/>
      <c r="N109" s="116"/>
      <c r="O109" s="116"/>
      <c r="P109" s="116"/>
      <c r="Q109" s="350">
        <f t="shared" si="13"/>
        <v>0</v>
      </c>
      <c r="R109" s="408" t="str">
        <f t="shared" si="11"/>
        <v/>
      </c>
      <c r="S109" s="406" t="str">
        <f t="shared" si="12"/>
        <v/>
      </c>
      <c r="T109" s="358"/>
      <c r="U109" s="358"/>
      <c r="V109" s="358"/>
      <c r="W109" s="358"/>
      <c r="X109" s="358"/>
      <c r="Y109" s="358"/>
      <c r="Z109" s="358"/>
      <c r="AA109" s="358"/>
      <c r="AB109" s="358"/>
      <c r="AC109" s="358"/>
      <c r="AD109" s="358"/>
      <c r="AE109" s="358"/>
      <c r="AF109" s="358"/>
      <c r="AG109" s="358"/>
      <c r="AH109" s="358"/>
      <c r="AI109" s="358"/>
      <c r="AJ109" s="358"/>
      <c r="AK109" s="358"/>
      <c r="AL109" s="108"/>
      <c r="AM109" s="108"/>
      <c r="AN109" s="108"/>
    </row>
    <row r="110" spans="2:40" x14ac:dyDescent="0.25">
      <c r="B110" s="362">
        <v>75</v>
      </c>
      <c r="C110" s="132" t="str">
        <f t="shared" si="8"/>
        <v/>
      </c>
      <c r="D110" s="394"/>
      <c r="E110" s="394"/>
      <c r="F110" s="125"/>
      <c r="G110" s="107"/>
      <c r="H110" s="107"/>
      <c r="I110" s="134"/>
      <c r="J110" s="134"/>
      <c r="K110" s="349" t="str">
        <f t="shared" si="9"/>
        <v/>
      </c>
      <c r="L110" s="290"/>
      <c r="M110" s="351"/>
      <c r="N110" s="116"/>
      <c r="O110" s="116"/>
      <c r="P110" s="116"/>
      <c r="Q110" s="350">
        <f t="shared" si="13"/>
        <v>0</v>
      </c>
      <c r="R110" s="408" t="str">
        <f t="shared" si="11"/>
        <v/>
      </c>
      <c r="S110" s="406" t="str">
        <f t="shared" si="12"/>
        <v/>
      </c>
      <c r="T110" s="358"/>
      <c r="U110" s="358"/>
      <c r="V110" s="358"/>
      <c r="W110" s="358"/>
      <c r="X110" s="358"/>
      <c r="Y110" s="358"/>
      <c r="Z110" s="358"/>
      <c r="AA110" s="358"/>
      <c r="AB110" s="358"/>
      <c r="AC110" s="358"/>
      <c r="AD110" s="358"/>
      <c r="AE110" s="358"/>
      <c r="AF110" s="358"/>
      <c r="AG110" s="358"/>
      <c r="AH110" s="358"/>
      <c r="AI110" s="358"/>
      <c r="AJ110" s="358"/>
      <c r="AK110" s="358"/>
      <c r="AL110" s="108"/>
      <c r="AM110" s="108"/>
      <c r="AN110" s="108"/>
    </row>
    <row r="111" spans="2:40" x14ac:dyDescent="0.25">
      <c r="B111" s="362">
        <v>76</v>
      </c>
      <c r="C111" s="132" t="str">
        <f t="shared" si="8"/>
        <v/>
      </c>
      <c r="D111" s="394"/>
      <c r="E111" s="394"/>
      <c r="F111" s="125"/>
      <c r="G111" s="107"/>
      <c r="H111" s="107"/>
      <c r="I111" s="134"/>
      <c r="J111" s="134"/>
      <c r="K111" s="349" t="str">
        <f t="shared" si="9"/>
        <v/>
      </c>
      <c r="L111" s="290"/>
      <c r="M111" s="351"/>
      <c r="N111" s="116"/>
      <c r="O111" s="116"/>
      <c r="P111" s="116"/>
      <c r="Q111" s="350">
        <f t="shared" si="13"/>
        <v>0</v>
      </c>
      <c r="R111" s="408" t="str">
        <f t="shared" si="11"/>
        <v/>
      </c>
      <c r="S111" s="406" t="str">
        <f t="shared" si="12"/>
        <v/>
      </c>
      <c r="T111" s="358"/>
      <c r="U111" s="358"/>
      <c r="V111" s="358"/>
      <c r="W111" s="358"/>
      <c r="X111" s="358"/>
      <c r="Y111" s="358"/>
      <c r="Z111" s="358"/>
      <c r="AA111" s="358"/>
      <c r="AB111" s="358"/>
      <c r="AC111" s="358"/>
      <c r="AD111" s="358"/>
      <c r="AE111" s="358"/>
      <c r="AF111" s="358"/>
      <c r="AG111" s="358"/>
      <c r="AH111" s="358"/>
      <c r="AI111" s="358"/>
      <c r="AJ111" s="358"/>
      <c r="AK111" s="358"/>
      <c r="AL111" s="108"/>
      <c r="AM111" s="108"/>
      <c r="AN111" s="108"/>
    </row>
    <row r="112" spans="2:40" x14ac:dyDescent="0.25">
      <c r="B112" s="362">
        <v>77</v>
      </c>
      <c r="C112" s="132" t="str">
        <f t="shared" si="8"/>
        <v/>
      </c>
      <c r="D112" s="394"/>
      <c r="E112" s="394"/>
      <c r="F112" s="125"/>
      <c r="G112" s="107"/>
      <c r="H112" s="107"/>
      <c r="I112" s="134"/>
      <c r="J112" s="134"/>
      <c r="K112" s="349" t="str">
        <f t="shared" si="9"/>
        <v/>
      </c>
      <c r="L112" s="290"/>
      <c r="M112" s="351"/>
      <c r="N112" s="116"/>
      <c r="O112" s="116"/>
      <c r="P112" s="116"/>
      <c r="Q112" s="350">
        <f t="shared" si="13"/>
        <v>0</v>
      </c>
      <c r="R112" s="408" t="str">
        <f t="shared" si="11"/>
        <v/>
      </c>
      <c r="S112" s="406" t="str">
        <f t="shared" si="12"/>
        <v/>
      </c>
      <c r="T112" s="358"/>
      <c r="U112" s="358"/>
      <c r="V112" s="358"/>
      <c r="W112" s="358"/>
      <c r="X112" s="358"/>
      <c r="Y112" s="358"/>
      <c r="Z112" s="358"/>
      <c r="AA112" s="358"/>
      <c r="AB112" s="358"/>
      <c r="AC112" s="358"/>
      <c r="AD112" s="358"/>
      <c r="AE112" s="358"/>
      <c r="AF112" s="358"/>
      <c r="AG112" s="358"/>
      <c r="AH112" s="358"/>
      <c r="AI112" s="358"/>
      <c r="AJ112" s="358"/>
      <c r="AK112" s="358"/>
      <c r="AL112" s="108"/>
      <c r="AM112" s="108"/>
      <c r="AN112" s="108"/>
    </row>
    <row r="113" spans="2:40" x14ac:dyDescent="0.25">
      <c r="B113" s="362">
        <v>78</v>
      </c>
      <c r="C113" s="132" t="str">
        <f t="shared" si="8"/>
        <v/>
      </c>
      <c r="D113" s="394"/>
      <c r="E113" s="394"/>
      <c r="F113" s="125"/>
      <c r="G113" s="107"/>
      <c r="H113" s="107"/>
      <c r="I113" s="134"/>
      <c r="J113" s="134"/>
      <c r="K113" s="349" t="str">
        <f t="shared" si="9"/>
        <v/>
      </c>
      <c r="L113" s="290"/>
      <c r="M113" s="351"/>
      <c r="N113" s="116"/>
      <c r="O113" s="116"/>
      <c r="P113" s="116"/>
      <c r="Q113" s="350">
        <f t="shared" si="13"/>
        <v>0</v>
      </c>
      <c r="R113" s="408" t="str">
        <f t="shared" si="11"/>
        <v/>
      </c>
      <c r="S113" s="406" t="str">
        <f t="shared" si="12"/>
        <v/>
      </c>
      <c r="T113" s="358"/>
      <c r="U113" s="358"/>
      <c r="V113" s="358"/>
      <c r="W113" s="358"/>
      <c r="X113" s="358"/>
      <c r="Y113" s="358"/>
      <c r="Z113" s="358"/>
      <c r="AA113" s="358"/>
      <c r="AB113" s="358"/>
      <c r="AC113" s="358"/>
      <c r="AD113" s="358"/>
      <c r="AE113" s="358"/>
      <c r="AF113" s="358"/>
      <c r="AG113" s="358"/>
      <c r="AH113" s="358"/>
      <c r="AI113" s="358"/>
      <c r="AJ113" s="358"/>
      <c r="AK113" s="358"/>
      <c r="AL113" s="108"/>
      <c r="AM113" s="108"/>
      <c r="AN113" s="108"/>
    </row>
    <row r="114" spans="2:40" x14ac:dyDescent="0.25">
      <c r="B114" s="362">
        <v>79</v>
      </c>
      <c r="C114" s="132" t="str">
        <f t="shared" si="8"/>
        <v/>
      </c>
      <c r="D114" s="394"/>
      <c r="E114" s="394"/>
      <c r="F114" s="125"/>
      <c r="G114" s="107"/>
      <c r="H114" s="107"/>
      <c r="I114" s="134"/>
      <c r="J114" s="134"/>
      <c r="K114" s="349" t="str">
        <f t="shared" si="9"/>
        <v/>
      </c>
      <c r="L114" s="290"/>
      <c r="M114" s="351"/>
      <c r="N114" s="116"/>
      <c r="O114" s="116"/>
      <c r="P114" s="116"/>
      <c r="Q114" s="350">
        <f t="shared" si="13"/>
        <v>0</v>
      </c>
      <c r="R114" s="408" t="str">
        <f t="shared" si="11"/>
        <v/>
      </c>
      <c r="S114" s="406" t="str">
        <f t="shared" si="12"/>
        <v/>
      </c>
      <c r="T114" s="358"/>
      <c r="U114" s="358"/>
      <c r="V114" s="358"/>
      <c r="W114" s="358"/>
      <c r="X114" s="358"/>
      <c r="Y114" s="358"/>
      <c r="Z114" s="358"/>
      <c r="AA114" s="358"/>
      <c r="AB114" s="358"/>
      <c r="AC114" s="358"/>
      <c r="AD114" s="358"/>
      <c r="AE114" s="358"/>
      <c r="AF114" s="358"/>
      <c r="AG114" s="358"/>
      <c r="AH114" s="358"/>
      <c r="AI114" s="358"/>
      <c r="AJ114" s="358"/>
      <c r="AK114" s="358"/>
      <c r="AL114" s="108"/>
      <c r="AM114" s="108"/>
      <c r="AN114" s="108"/>
    </row>
    <row r="115" spans="2:40" x14ac:dyDescent="0.25">
      <c r="B115" s="362">
        <v>80</v>
      </c>
      <c r="C115" s="132" t="str">
        <f t="shared" si="8"/>
        <v/>
      </c>
      <c r="D115" s="394"/>
      <c r="E115" s="394"/>
      <c r="F115" s="125"/>
      <c r="G115" s="107"/>
      <c r="H115" s="107"/>
      <c r="I115" s="134"/>
      <c r="J115" s="134"/>
      <c r="K115" s="349" t="str">
        <f t="shared" si="9"/>
        <v/>
      </c>
      <c r="L115" s="290"/>
      <c r="M115" s="351"/>
      <c r="N115" s="116"/>
      <c r="O115" s="116"/>
      <c r="P115" s="116"/>
      <c r="Q115" s="350">
        <f t="shared" si="13"/>
        <v>0</v>
      </c>
      <c r="R115" s="408" t="str">
        <f t="shared" si="11"/>
        <v/>
      </c>
      <c r="S115" s="406" t="str">
        <f t="shared" si="12"/>
        <v/>
      </c>
      <c r="T115" s="358"/>
      <c r="U115" s="358"/>
      <c r="V115" s="358"/>
      <c r="W115" s="358"/>
      <c r="X115" s="358"/>
      <c r="Y115" s="358"/>
      <c r="Z115" s="358"/>
      <c r="AA115" s="358"/>
      <c r="AB115" s="358"/>
      <c r="AC115" s="358"/>
      <c r="AD115" s="358"/>
      <c r="AE115" s="358"/>
      <c r="AF115" s="358"/>
      <c r="AG115" s="358"/>
      <c r="AH115" s="358"/>
      <c r="AI115" s="358"/>
      <c r="AJ115" s="358"/>
      <c r="AK115" s="358"/>
      <c r="AL115" s="108"/>
      <c r="AM115" s="108"/>
      <c r="AN115" s="108"/>
    </row>
    <row r="116" spans="2:40" x14ac:dyDescent="0.25">
      <c r="B116" s="362">
        <v>81</v>
      </c>
      <c r="C116" s="132" t="str">
        <f t="shared" si="8"/>
        <v/>
      </c>
      <c r="D116" s="394"/>
      <c r="E116" s="394"/>
      <c r="F116" s="125"/>
      <c r="G116" s="107"/>
      <c r="H116" s="107"/>
      <c r="I116" s="134"/>
      <c r="J116" s="134"/>
      <c r="K116" s="349" t="str">
        <f t="shared" si="9"/>
        <v/>
      </c>
      <c r="L116" s="290"/>
      <c r="M116" s="351"/>
      <c r="N116" s="116"/>
      <c r="O116" s="116"/>
      <c r="P116" s="116"/>
      <c r="Q116" s="350">
        <f t="shared" si="13"/>
        <v>0</v>
      </c>
      <c r="R116" s="408" t="str">
        <f t="shared" si="11"/>
        <v/>
      </c>
      <c r="S116" s="406" t="str">
        <f t="shared" si="12"/>
        <v/>
      </c>
      <c r="T116" s="358"/>
      <c r="U116" s="358"/>
      <c r="V116" s="358"/>
      <c r="W116" s="358"/>
      <c r="X116" s="358"/>
      <c r="Y116" s="358"/>
      <c r="Z116" s="358"/>
      <c r="AA116" s="358"/>
      <c r="AB116" s="358"/>
      <c r="AC116" s="358"/>
      <c r="AD116" s="358"/>
      <c r="AE116" s="358"/>
      <c r="AF116" s="358"/>
      <c r="AG116" s="358"/>
      <c r="AH116" s="358"/>
      <c r="AI116" s="358"/>
      <c r="AJ116" s="358"/>
      <c r="AK116" s="358"/>
      <c r="AL116" s="108"/>
      <c r="AM116" s="108"/>
      <c r="AN116" s="108"/>
    </row>
    <row r="117" spans="2:40" x14ac:dyDescent="0.25">
      <c r="B117" s="362">
        <v>82</v>
      </c>
      <c r="C117" s="132" t="str">
        <f t="shared" si="8"/>
        <v/>
      </c>
      <c r="D117" s="394"/>
      <c r="E117" s="394"/>
      <c r="F117" s="125"/>
      <c r="G117" s="107"/>
      <c r="H117" s="107"/>
      <c r="I117" s="134"/>
      <c r="J117" s="134"/>
      <c r="K117" s="349" t="str">
        <f t="shared" si="9"/>
        <v/>
      </c>
      <c r="L117" s="290"/>
      <c r="M117" s="351"/>
      <c r="N117" s="116"/>
      <c r="O117" s="116"/>
      <c r="P117" s="116"/>
      <c r="Q117" s="350">
        <f t="shared" si="13"/>
        <v>0</v>
      </c>
      <c r="R117" s="408" t="str">
        <f t="shared" si="11"/>
        <v/>
      </c>
      <c r="S117" s="406" t="str">
        <f t="shared" si="12"/>
        <v/>
      </c>
      <c r="T117" s="358"/>
      <c r="U117" s="358"/>
      <c r="V117" s="358"/>
      <c r="W117" s="358"/>
      <c r="X117" s="358"/>
      <c r="Y117" s="358"/>
      <c r="Z117" s="358"/>
      <c r="AA117" s="358"/>
      <c r="AB117" s="358"/>
      <c r="AC117" s="358"/>
      <c r="AD117" s="358"/>
      <c r="AE117" s="358"/>
      <c r="AF117" s="358"/>
      <c r="AG117" s="358"/>
      <c r="AH117" s="358"/>
      <c r="AI117" s="358"/>
      <c r="AJ117" s="358"/>
      <c r="AK117" s="358"/>
      <c r="AL117" s="108"/>
      <c r="AM117" s="108"/>
      <c r="AN117" s="108"/>
    </row>
    <row r="118" spans="2:40" x14ac:dyDescent="0.25">
      <c r="B118" s="362">
        <v>83</v>
      </c>
      <c r="C118" s="132" t="str">
        <f t="shared" si="8"/>
        <v/>
      </c>
      <c r="D118" s="394"/>
      <c r="E118" s="394"/>
      <c r="F118" s="125"/>
      <c r="G118" s="107"/>
      <c r="H118" s="107"/>
      <c r="I118" s="134"/>
      <c r="J118" s="134"/>
      <c r="K118" s="349" t="str">
        <f t="shared" si="9"/>
        <v/>
      </c>
      <c r="L118" s="290"/>
      <c r="M118" s="351"/>
      <c r="N118" s="116"/>
      <c r="O118" s="116"/>
      <c r="P118" s="116"/>
      <c r="Q118" s="350">
        <f t="shared" si="13"/>
        <v>0</v>
      </c>
      <c r="R118" s="408" t="str">
        <f t="shared" si="11"/>
        <v/>
      </c>
      <c r="S118" s="406" t="str">
        <f t="shared" si="12"/>
        <v/>
      </c>
      <c r="T118" s="358"/>
      <c r="U118" s="358"/>
      <c r="V118" s="358"/>
      <c r="W118" s="358"/>
      <c r="X118" s="358"/>
      <c r="Y118" s="358"/>
      <c r="Z118" s="358"/>
      <c r="AA118" s="358"/>
      <c r="AB118" s="358"/>
      <c r="AC118" s="358"/>
      <c r="AD118" s="358"/>
      <c r="AE118" s="358"/>
      <c r="AF118" s="358"/>
      <c r="AG118" s="358"/>
      <c r="AH118" s="358"/>
      <c r="AI118" s="358"/>
      <c r="AJ118" s="358"/>
      <c r="AK118" s="358"/>
      <c r="AL118" s="108"/>
      <c r="AM118" s="108"/>
      <c r="AN118" s="108"/>
    </row>
    <row r="119" spans="2:40" x14ac:dyDescent="0.25">
      <c r="B119" s="362">
        <v>84</v>
      </c>
      <c r="C119" s="132" t="str">
        <f t="shared" si="8"/>
        <v/>
      </c>
      <c r="D119" s="394"/>
      <c r="E119" s="394"/>
      <c r="F119" s="125"/>
      <c r="G119" s="107"/>
      <c r="H119" s="107"/>
      <c r="I119" s="134"/>
      <c r="J119" s="134"/>
      <c r="K119" s="349" t="str">
        <f t="shared" si="9"/>
        <v/>
      </c>
      <c r="L119" s="290"/>
      <c r="M119" s="351"/>
      <c r="N119" s="116"/>
      <c r="O119" s="116"/>
      <c r="P119" s="116"/>
      <c r="Q119" s="350">
        <f t="shared" si="13"/>
        <v>0</v>
      </c>
      <c r="R119" s="408" t="str">
        <f t="shared" si="11"/>
        <v/>
      </c>
      <c r="S119" s="406" t="str">
        <f t="shared" si="12"/>
        <v/>
      </c>
      <c r="T119" s="358"/>
      <c r="U119" s="358"/>
      <c r="V119" s="358"/>
      <c r="W119" s="358"/>
      <c r="X119" s="358"/>
      <c r="Y119" s="358"/>
      <c r="Z119" s="358"/>
      <c r="AA119" s="358"/>
      <c r="AB119" s="358"/>
      <c r="AC119" s="358"/>
      <c r="AD119" s="358"/>
      <c r="AE119" s="358"/>
      <c r="AF119" s="358"/>
      <c r="AG119" s="358"/>
      <c r="AH119" s="358"/>
      <c r="AI119" s="358"/>
      <c r="AJ119" s="358"/>
      <c r="AK119" s="358"/>
      <c r="AL119" s="108"/>
      <c r="AM119" s="108"/>
      <c r="AN119" s="108"/>
    </row>
    <row r="120" spans="2:40" x14ac:dyDescent="0.25">
      <c r="B120" s="362">
        <v>85</v>
      </c>
      <c r="C120" s="132" t="str">
        <f t="shared" si="8"/>
        <v/>
      </c>
      <c r="D120" s="394"/>
      <c r="E120" s="394"/>
      <c r="F120" s="125"/>
      <c r="G120" s="107"/>
      <c r="H120" s="107"/>
      <c r="I120" s="134"/>
      <c r="J120" s="134"/>
      <c r="K120" s="349" t="str">
        <f t="shared" si="9"/>
        <v/>
      </c>
      <c r="L120" s="290"/>
      <c r="M120" s="351"/>
      <c r="N120" s="116"/>
      <c r="O120" s="116"/>
      <c r="P120" s="116"/>
      <c r="Q120" s="350">
        <f t="shared" si="13"/>
        <v>0</v>
      </c>
      <c r="R120" s="408" t="str">
        <f t="shared" si="11"/>
        <v/>
      </c>
      <c r="S120" s="406" t="str">
        <f t="shared" si="12"/>
        <v/>
      </c>
      <c r="T120" s="358"/>
      <c r="U120" s="358"/>
      <c r="V120" s="358"/>
      <c r="W120" s="358"/>
      <c r="X120" s="358"/>
      <c r="Y120" s="358"/>
      <c r="Z120" s="358"/>
      <c r="AA120" s="358"/>
      <c r="AB120" s="358"/>
      <c r="AC120" s="358"/>
      <c r="AD120" s="358"/>
      <c r="AE120" s="358"/>
      <c r="AF120" s="358"/>
      <c r="AG120" s="358"/>
      <c r="AH120" s="358"/>
      <c r="AI120" s="358"/>
      <c r="AJ120" s="358"/>
      <c r="AK120" s="358"/>
      <c r="AL120" s="108"/>
      <c r="AM120" s="108"/>
      <c r="AN120" s="108"/>
    </row>
    <row r="121" spans="2:40" x14ac:dyDescent="0.25">
      <c r="B121" s="362">
        <v>86</v>
      </c>
      <c r="C121" s="132" t="str">
        <f t="shared" si="8"/>
        <v/>
      </c>
      <c r="D121" s="394"/>
      <c r="E121" s="394"/>
      <c r="F121" s="125"/>
      <c r="G121" s="107"/>
      <c r="H121" s="107"/>
      <c r="I121" s="134"/>
      <c r="J121" s="134"/>
      <c r="K121" s="349" t="str">
        <f t="shared" si="9"/>
        <v/>
      </c>
      <c r="L121" s="290"/>
      <c r="M121" s="351"/>
      <c r="N121" s="116"/>
      <c r="O121" s="116"/>
      <c r="P121" s="116"/>
      <c r="Q121" s="350">
        <f t="shared" si="13"/>
        <v>0</v>
      </c>
      <c r="R121" s="408" t="str">
        <f t="shared" si="11"/>
        <v/>
      </c>
      <c r="S121" s="406" t="str">
        <f t="shared" si="12"/>
        <v/>
      </c>
      <c r="T121" s="358"/>
      <c r="U121" s="358"/>
      <c r="V121" s="358"/>
      <c r="W121" s="358"/>
      <c r="X121" s="358"/>
      <c r="Y121" s="358"/>
      <c r="Z121" s="358"/>
      <c r="AA121" s="358"/>
      <c r="AB121" s="358"/>
      <c r="AC121" s="358"/>
      <c r="AD121" s="358"/>
      <c r="AE121" s="358"/>
      <c r="AF121" s="358"/>
      <c r="AG121" s="358"/>
      <c r="AH121" s="358"/>
      <c r="AI121" s="358"/>
      <c r="AJ121" s="358"/>
      <c r="AK121" s="358"/>
      <c r="AL121" s="108"/>
      <c r="AM121" s="108"/>
      <c r="AN121" s="108"/>
    </row>
    <row r="122" spans="2:40" x14ac:dyDescent="0.25">
      <c r="B122" s="362">
        <v>87</v>
      </c>
      <c r="C122" s="132" t="str">
        <f t="shared" si="8"/>
        <v/>
      </c>
      <c r="D122" s="394"/>
      <c r="E122" s="394"/>
      <c r="F122" s="125"/>
      <c r="G122" s="107"/>
      <c r="H122" s="107"/>
      <c r="I122" s="134"/>
      <c r="J122" s="134"/>
      <c r="K122" s="349" t="str">
        <f t="shared" si="9"/>
        <v/>
      </c>
      <c r="L122" s="290"/>
      <c r="M122" s="351"/>
      <c r="N122" s="116"/>
      <c r="O122" s="116"/>
      <c r="P122" s="116"/>
      <c r="Q122" s="350">
        <f t="shared" si="13"/>
        <v>0</v>
      </c>
      <c r="R122" s="408" t="str">
        <f t="shared" si="11"/>
        <v/>
      </c>
      <c r="S122" s="406" t="str">
        <f t="shared" si="12"/>
        <v/>
      </c>
      <c r="T122" s="358"/>
      <c r="U122" s="358"/>
      <c r="V122" s="358"/>
      <c r="W122" s="358"/>
      <c r="X122" s="358"/>
      <c r="Y122" s="358"/>
      <c r="Z122" s="358"/>
      <c r="AA122" s="358"/>
      <c r="AB122" s="358"/>
      <c r="AC122" s="358"/>
      <c r="AD122" s="358"/>
      <c r="AE122" s="358"/>
      <c r="AF122" s="358"/>
      <c r="AG122" s="358"/>
      <c r="AH122" s="358"/>
      <c r="AI122" s="358"/>
      <c r="AJ122" s="358"/>
      <c r="AK122" s="358"/>
      <c r="AL122" s="108"/>
      <c r="AM122" s="108"/>
      <c r="AN122" s="108"/>
    </row>
    <row r="123" spans="2:40" x14ac:dyDescent="0.25">
      <c r="B123" s="362">
        <v>88</v>
      </c>
      <c r="C123" s="132" t="str">
        <f t="shared" si="8"/>
        <v/>
      </c>
      <c r="D123" s="394"/>
      <c r="E123" s="394"/>
      <c r="F123" s="125"/>
      <c r="G123" s="107"/>
      <c r="H123" s="107"/>
      <c r="I123" s="134"/>
      <c r="J123" s="134"/>
      <c r="K123" s="349" t="str">
        <f t="shared" si="9"/>
        <v/>
      </c>
      <c r="L123" s="290"/>
      <c r="M123" s="351"/>
      <c r="N123" s="116"/>
      <c r="O123" s="116"/>
      <c r="P123" s="116"/>
      <c r="Q123" s="350">
        <f>SUM(L123:P123)</f>
        <v>0</v>
      </c>
      <c r="R123" s="408" t="str">
        <f t="shared" si="11"/>
        <v/>
      </c>
      <c r="S123" s="406" t="str">
        <f t="shared" si="12"/>
        <v/>
      </c>
      <c r="AL123" s="108"/>
      <c r="AM123" s="108"/>
      <c r="AN123" s="108"/>
    </row>
    <row r="124" spans="2:40" x14ac:dyDescent="0.25">
      <c r="B124" s="362">
        <v>89</v>
      </c>
      <c r="C124" s="132" t="str">
        <f t="shared" si="8"/>
        <v/>
      </c>
      <c r="D124" s="394"/>
      <c r="E124" s="394"/>
      <c r="F124" s="125"/>
      <c r="G124" s="107"/>
      <c r="H124" s="107"/>
      <c r="I124" s="134"/>
      <c r="J124" s="134"/>
      <c r="K124" s="349" t="str">
        <f t="shared" si="9"/>
        <v/>
      </c>
      <c r="L124" s="290"/>
      <c r="M124" s="351"/>
      <c r="N124" s="116"/>
      <c r="O124" s="116"/>
      <c r="P124" s="116"/>
      <c r="Q124" s="350">
        <f t="shared" ref="Q124:Q135" si="14">SUM(L124:P124)</f>
        <v>0</v>
      </c>
      <c r="R124" s="408" t="str">
        <f t="shared" si="11"/>
        <v/>
      </c>
      <c r="S124" s="406" t="str">
        <f t="shared" si="12"/>
        <v/>
      </c>
      <c r="AL124" s="108"/>
      <c r="AM124" s="108"/>
      <c r="AN124" s="108"/>
    </row>
    <row r="125" spans="2:40" x14ac:dyDescent="0.25">
      <c r="B125" s="362">
        <v>90</v>
      </c>
      <c r="C125" s="132" t="str">
        <f t="shared" si="8"/>
        <v/>
      </c>
      <c r="D125" s="394"/>
      <c r="E125" s="394"/>
      <c r="F125" s="125"/>
      <c r="G125" s="107"/>
      <c r="H125" s="107"/>
      <c r="I125" s="134"/>
      <c r="J125" s="134"/>
      <c r="K125" s="349" t="str">
        <f t="shared" si="9"/>
        <v/>
      </c>
      <c r="L125" s="290"/>
      <c r="M125" s="351"/>
      <c r="N125" s="116"/>
      <c r="O125" s="116"/>
      <c r="P125" s="116"/>
      <c r="Q125" s="350">
        <f t="shared" si="14"/>
        <v>0</v>
      </c>
      <c r="R125" s="408" t="str">
        <f t="shared" si="11"/>
        <v/>
      </c>
      <c r="S125" s="406" t="str">
        <f t="shared" si="12"/>
        <v/>
      </c>
      <c r="AL125" s="108"/>
      <c r="AM125" s="108"/>
      <c r="AN125" s="108"/>
    </row>
    <row r="126" spans="2:40" x14ac:dyDescent="0.25">
      <c r="B126" s="362">
        <v>91</v>
      </c>
      <c r="C126" s="132" t="str">
        <f t="shared" si="8"/>
        <v/>
      </c>
      <c r="D126" s="394"/>
      <c r="E126" s="394"/>
      <c r="F126" s="125"/>
      <c r="G126" s="107"/>
      <c r="H126" s="107"/>
      <c r="I126" s="134"/>
      <c r="J126" s="134"/>
      <c r="K126" s="349" t="str">
        <f t="shared" si="9"/>
        <v/>
      </c>
      <c r="L126" s="290"/>
      <c r="M126" s="351"/>
      <c r="N126" s="116"/>
      <c r="O126" s="116"/>
      <c r="P126" s="116"/>
      <c r="Q126" s="350">
        <f t="shared" si="14"/>
        <v>0</v>
      </c>
      <c r="R126" s="408" t="str">
        <f t="shared" si="11"/>
        <v/>
      </c>
      <c r="S126" s="406" t="str">
        <f t="shared" si="12"/>
        <v/>
      </c>
      <c r="AL126" s="108"/>
      <c r="AM126" s="108"/>
      <c r="AN126" s="108"/>
    </row>
    <row r="127" spans="2:40" x14ac:dyDescent="0.25">
      <c r="B127" s="362">
        <v>92</v>
      </c>
      <c r="C127" s="132" t="str">
        <f t="shared" si="8"/>
        <v/>
      </c>
      <c r="D127" s="394"/>
      <c r="E127" s="394"/>
      <c r="F127" s="125"/>
      <c r="G127" s="107"/>
      <c r="H127" s="107"/>
      <c r="I127" s="134"/>
      <c r="J127" s="134"/>
      <c r="K127" s="349" t="str">
        <f t="shared" si="9"/>
        <v/>
      </c>
      <c r="L127" s="290"/>
      <c r="M127" s="351"/>
      <c r="N127" s="116"/>
      <c r="O127" s="116"/>
      <c r="P127" s="116"/>
      <c r="Q127" s="350">
        <f t="shared" si="14"/>
        <v>0</v>
      </c>
      <c r="R127" s="408" t="str">
        <f t="shared" si="11"/>
        <v/>
      </c>
      <c r="S127" s="406" t="str">
        <f t="shared" si="12"/>
        <v/>
      </c>
      <c r="AL127" s="108"/>
      <c r="AM127" s="108"/>
      <c r="AN127" s="108"/>
    </row>
    <row r="128" spans="2:40" x14ac:dyDescent="0.25">
      <c r="B128" s="362">
        <v>93</v>
      </c>
      <c r="C128" s="132" t="str">
        <f t="shared" si="8"/>
        <v/>
      </c>
      <c r="D128" s="394"/>
      <c r="E128" s="394"/>
      <c r="F128" s="125"/>
      <c r="G128" s="107"/>
      <c r="H128" s="107"/>
      <c r="I128" s="134"/>
      <c r="J128" s="134"/>
      <c r="K128" s="349" t="str">
        <f t="shared" si="9"/>
        <v/>
      </c>
      <c r="L128" s="290"/>
      <c r="M128" s="351"/>
      <c r="N128" s="116"/>
      <c r="O128" s="116"/>
      <c r="P128" s="116"/>
      <c r="Q128" s="350">
        <f t="shared" si="14"/>
        <v>0</v>
      </c>
      <c r="R128" s="408" t="str">
        <f t="shared" si="11"/>
        <v/>
      </c>
      <c r="S128" s="406" t="str">
        <f t="shared" si="12"/>
        <v/>
      </c>
      <c r="AL128" s="108"/>
      <c r="AM128" s="108"/>
      <c r="AN128" s="108"/>
    </row>
    <row r="129" spans="2:40" x14ac:dyDescent="0.25">
      <c r="B129" s="362">
        <v>94</v>
      </c>
      <c r="C129" s="132" t="str">
        <f t="shared" si="8"/>
        <v/>
      </c>
      <c r="D129" s="394"/>
      <c r="E129" s="394"/>
      <c r="F129" s="125"/>
      <c r="G129" s="107"/>
      <c r="H129" s="107"/>
      <c r="I129" s="134"/>
      <c r="J129" s="134"/>
      <c r="K129" s="349" t="str">
        <f t="shared" si="9"/>
        <v/>
      </c>
      <c r="L129" s="290"/>
      <c r="M129" s="351"/>
      <c r="N129" s="116"/>
      <c r="O129" s="116"/>
      <c r="P129" s="116"/>
      <c r="Q129" s="350">
        <f t="shared" si="14"/>
        <v>0</v>
      </c>
      <c r="R129" s="408" t="str">
        <f t="shared" si="11"/>
        <v/>
      </c>
      <c r="S129" s="406" t="str">
        <f t="shared" si="12"/>
        <v/>
      </c>
      <c r="AL129" s="108"/>
      <c r="AM129" s="108"/>
      <c r="AN129" s="108"/>
    </row>
    <row r="130" spans="2:40" x14ac:dyDescent="0.25">
      <c r="B130" s="362">
        <v>95</v>
      </c>
      <c r="C130" s="132" t="str">
        <f t="shared" si="8"/>
        <v/>
      </c>
      <c r="D130" s="394"/>
      <c r="E130" s="394"/>
      <c r="F130" s="125"/>
      <c r="G130" s="107"/>
      <c r="H130" s="107"/>
      <c r="I130" s="134"/>
      <c r="J130" s="134"/>
      <c r="K130" s="349" t="str">
        <f t="shared" si="9"/>
        <v/>
      </c>
      <c r="L130" s="290"/>
      <c r="M130" s="351"/>
      <c r="N130" s="116"/>
      <c r="O130" s="116"/>
      <c r="P130" s="116"/>
      <c r="Q130" s="350">
        <f t="shared" si="14"/>
        <v>0</v>
      </c>
      <c r="R130" s="408" t="str">
        <f t="shared" si="11"/>
        <v/>
      </c>
      <c r="S130" s="406" t="str">
        <f t="shared" si="12"/>
        <v/>
      </c>
      <c r="AL130" s="108"/>
      <c r="AM130" s="108"/>
      <c r="AN130" s="108"/>
    </row>
    <row r="131" spans="2:40" x14ac:dyDescent="0.25">
      <c r="B131" s="362">
        <v>96</v>
      </c>
      <c r="C131" s="132" t="str">
        <f t="shared" si="8"/>
        <v/>
      </c>
      <c r="D131" s="394"/>
      <c r="E131" s="394"/>
      <c r="F131" s="125"/>
      <c r="G131" s="107"/>
      <c r="H131" s="107"/>
      <c r="I131" s="134"/>
      <c r="J131" s="134"/>
      <c r="K131" s="349" t="str">
        <f t="shared" si="9"/>
        <v/>
      </c>
      <c r="L131" s="290"/>
      <c r="M131" s="351"/>
      <c r="N131" s="116"/>
      <c r="O131" s="116"/>
      <c r="P131" s="116"/>
      <c r="Q131" s="350">
        <f t="shared" si="14"/>
        <v>0</v>
      </c>
      <c r="R131" s="408" t="str">
        <f t="shared" si="11"/>
        <v/>
      </c>
      <c r="S131" s="406" t="str">
        <f t="shared" si="12"/>
        <v/>
      </c>
      <c r="AL131" s="108"/>
      <c r="AM131" s="108"/>
      <c r="AN131" s="108"/>
    </row>
    <row r="132" spans="2:40" x14ac:dyDescent="0.25">
      <c r="B132" s="362">
        <v>97</v>
      </c>
      <c r="C132" s="132" t="str">
        <f t="shared" ref="C132:C135" si="15">IF(AND(NOT(COUNTA(D132:J132)),(NOT(COUNTA(L132:P132)))),"",VLOOKUP($D$7,Info_County_Code,2,FALSE))</f>
        <v/>
      </c>
      <c r="D132" s="394"/>
      <c r="E132" s="394"/>
      <c r="F132" s="125"/>
      <c r="G132" s="107"/>
      <c r="H132" s="107"/>
      <c r="I132" s="134"/>
      <c r="J132" s="134"/>
      <c r="K132" s="349" t="str">
        <f t="shared" si="9"/>
        <v/>
      </c>
      <c r="L132" s="290"/>
      <c r="M132" s="351"/>
      <c r="N132" s="116"/>
      <c r="O132" s="116"/>
      <c r="P132" s="116"/>
      <c r="Q132" s="350">
        <f t="shared" si="14"/>
        <v>0</v>
      </c>
      <c r="R132" s="408" t="str">
        <f t="shared" si="11"/>
        <v/>
      </c>
      <c r="S132" s="406" t="str">
        <f t="shared" si="12"/>
        <v/>
      </c>
      <c r="AL132" s="108"/>
      <c r="AM132" s="108"/>
      <c r="AN132" s="108"/>
    </row>
    <row r="133" spans="2:40" x14ac:dyDescent="0.25">
      <c r="B133" s="362">
        <v>98</v>
      </c>
      <c r="C133" s="132" t="str">
        <f t="shared" si="15"/>
        <v/>
      </c>
      <c r="D133" s="394"/>
      <c r="E133" s="394"/>
      <c r="F133" s="125"/>
      <c r="G133" s="107"/>
      <c r="H133" s="107"/>
      <c r="I133" s="134"/>
      <c r="J133" s="134"/>
      <c r="K133" s="349" t="str">
        <f t="shared" si="9"/>
        <v/>
      </c>
      <c r="L133" s="290"/>
      <c r="M133" s="351"/>
      <c r="N133" s="116"/>
      <c r="O133" s="116"/>
      <c r="P133" s="116"/>
      <c r="Q133" s="350">
        <f t="shared" si="14"/>
        <v>0</v>
      </c>
      <c r="R133" s="408" t="str">
        <f t="shared" si="11"/>
        <v/>
      </c>
      <c r="S133" s="406" t="str">
        <f t="shared" si="12"/>
        <v/>
      </c>
      <c r="AL133" s="108"/>
      <c r="AM133" s="108"/>
      <c r="AN133" s="108"/>
    </row>
    <row r="134" spans="2:40" x14ac:dyDescent="0.25">
      <c r="B134" s="362">
        <v>99</v>
      </c>
      <c r="C134" s="132" t="str">
        <f t="shared" si="15"/>
        <v/>
      </c>
      <c r="D134" s="394"/>
      <c r="E134" s="394"/>
      <c r="F134" s="125"/>
      <c r="G134" s="107"/>
      <c r="H134" s="107"/>
      <c r="I134" s="134"/>
      <c r="J134" s="134"/>
      <c r="K134" s="349" t="str">
        <f t="shared" si="9"/>
        <v/>
      </c>
      <c r="L134" s="290"/>
      <c r="M134" s="351"/>
      <c r="N134" s="116"/>
      <c r="O134" s="116"/>
      <c r="P134" s="116"/>
      <c r="Q134" s="350">
        <f t="shared" si="14"/>
        <v>0</v>
      </c>
      <c r="R134" s="408" t="str">
        <f t="shared" si="11"/>
        <v/>
      </c>
      <c r="S134" s="406" t="str">
        <f t="shared" si="12"/>
        <v/>
      </c>
      <c r="AL134" s="108"/>
      <c r="AM134" s="108"/>
      <c r="AN134" s="108"/>
    </row>
    <row r="135" spans="2:40" x14ac:dyDescent="0.25">
      <c r="B135" s="362">
        <v>100</v>
      </c>
      <c r="C135" s="132" t="str">
        <f t="shared" si="15"/>
        <v/>
      </c>
      <c r="D135" s="394"/>
      <c r="E135" s="394"/>
      <c r="F135" s="125"/>
      <c r="G135" s="107"/>
      <c r="H135" s="107"/>
      <c r="I135" s="134"/>
      <c r="J135" s="134"/>
      <c r="K135" s="349" t="str">
        <f t="shared" si="9"/>
        <v/>
      </c>
      <c r="L135" s="290"/>
      <c r="M135" s="351"/>
      <c r="N135" s="116"/>
      <c r="O135" s="116"/>
      <c r="P135" s="116"/>
      <c r="Q135" s="350">
        <f t="shared" si="14"/>
        <v>0</v>
      </c>
      <c r="R135" s="408" t="str">
        <f t="shared" si="11"/>
        <v/>
      </c>
      <c r="S135" s="406"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G15" sqref="G15"/>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0"/>
      <c r="C1" s="460"/>
      <c r="D1" s="460"/>
    </row>
    <row r="2" spans="2:16" s="320" customFormat="1" ht="18" x14ac:dyDescent="0.25">
      <c r="B2" s="392"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3" t="s">
        <v>1</v>
      </c>
      <c r="C7" s="433"/>
      <c r="D7" s="9" t="str">
        <f>IF(ISBLANK('1. Information'!D8),"",'1. Information'!D8)</f>
        <v>Santa Cruz</v>
      </c>
      <c r="F7" s="94" t="s">
        <v>2</v>
      </c>
      <c r="G7" s="109">
        <f>IF(ISBLANK('1. Information'!D7),"",'1. Information'!D7)</f>
        <v>43464</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5" t="s">
        <v>27</v>
      </c>
      <c r="G11" s="319" t="s">
        <v>29</v>
      </c>
      <c r="H11" s="287" t="s">
        <v>32</v>
      </c>
      <c r="I11" s="287" t="s">
        <v>246</v>
      </c>
      <c r="J11" s="25" t="s">
        <v>247</v>
      </c>
      <c r="K11" s="255" t="s">
        <v>248</v>
      </c>
      <c r="L11" s="309"/>
      <c r="M11"/>
      <c r="N11"/>
      <c r="O11" s="108"/>
      <c r="P11" s="108"/>
    </row>
    <row r="12" spans="2:16" ht="15.75" x14ac:dyDescent="0.25">
      <c r="B12" s="108"/>
      <c r="C12" s="3"/>
      <c r="D12" s="16"/>
      <c r="E12" s="16"/>
      <c r="F12" s="339" t="s">
        <v>28</v>
      </c>
      <c r="G12" s="441" t="s">
        <v>30</v>
      </c>
      <c r="H12" s="441"/>
      <c r="I12" s="441"/>
      <c r="J12" s="444"/>
      <c r="K12" s="307"/>
      <c r="L12"/>
      <c r="M12"/>
      <c r="N12"/>
      <c r="O12" s="108"/>
      <c r="P12" s="108"/>
    </row>
    <row r="13" spans="2:16" ht="65.25" customHeight="1" x14ac:dyDescent="0.25">
      <c r="B13" s="108"/>
      <c r="C13" s="462"/>
      <c r="D13" s="462"/>
      <c r="E13" s="462"/>
      <c r="F13" s="30" t="s">
        <v>300</v>
      </c>
      <c r="G13" s="44" t="s">
        <v>5</v>
      </c>
      <c r="H13" s="27" t="s">
        <v>6</v>
      </c>
      <c r="I13" s="27" t="s">
        <v>31</v>
      </c>
      <c r="J13" s="27" t="s">
        <v>15</v>
      </c>
      <c r="K13" s="305" t="s">
        <v>278</v>
      </c>
      <c r="L13"/>
      <c r="M13"/>
      <c r="N13"/>
      <c r="O13" s="108"/>
      <c r="P13" s="108"/>
    </row>
    <row r="14" spans="2:16" ht="15.75" x14ac:dyDescent="0.25">
      <c r="B14" s="101">
        <v>1</v>
      </c>
      <c r="C14" s="448" t="s">
        <v>160</v>
      </c>
      <c r="D14" s="448"/>
      <c r="E14" s="448"/>
      <c r="F14" s="289"/>
      <c r="G14" s="45"/>
      <c r="H14" s="29"/>
      <c r="I14" s="29"/>
      <c r="J14" s="308"/>
      <c r="K14" s="292">
        <f>SUM(F14:J14)</f>
        <v>0</v>
      </c>
      <c r="L14"/>
      <c r="M14"/>
      <c r="N14"/>
      <c r="O14" s="108"/>
      <c r="P14" s="108"/>
    </row>
    <row r="15" spans="2:16" ht="15.75" x14ac:dyDescent="0.25">
      <c r="B15" s="101">
        <v>2</v>
      </c>
      <c r="C15" s="448" t="s">
        <v>161</v>
      </c>
      <c r="D15" s="448"/>
      <c r="E15" s="448"/>
      <c r="F15" s="29">
        <v>82795.431277239608</v>
      </c>
      <c r="G15" s="410">
        <v>69972.568722760392</v>
      </c>
      <c r="H15" s="411"/>
      <c r="I15" s="411"/>
      <c r="J15" s="412"/>
      <c r="K15" s="292">
        <f>SUM(F15:J15)</f>
        <v>152768</v>
      </c>
      <c r="L15"/>
      <c r="M15"/>
      <c r="N15"/>
      <c r="O15" s="108"/>
      <c r="P15" s="108"/>
    </row>
    <row r="16" spans="2:16" ht="15.75" x14ac:dyDescent="0.25">
      <c r="B16" s="404">
        <v>3</v>
      </c>
      <c r="C16" s="445" t="s">
        <v>314</v>
      </c>
      <c r="D16" s="446"/>
      <c r="E16" s="447"/>
      <c r="F16" s="366"/>
      <c r="G16" s="19"/>
      <c r="H16" s="19"/>
      <c r="I16" s="19"/>
      <c r="J16" s="19"/>
      <c r="K16" s="292">
        <f>SUM(F16:J16)</f>
        <v>0</v>
      </c>
      <c r="L16" s="403"/>
      <c r="M16" s="403"/>
      <c r="N16" s="403"/>
      <c r="O16" s="108"/>
      <c r="P16" s="108"/>
    </row>
    <row r="17" spans="2:17" ht="15.75" x14ac:dyDescent="0.25">
      <c r="B17" s="404">
        <v>4</v>
      </c>
      <c r="C17" s="445" t="s">
        <v>315</v>
      </c>
      <c r="D17" s="446"/>
      <c r="E17" s="447"/>
      <c r="F17" s="409"/>
      <c r="G17" s="19"/>
      <c r="H17" s="19"/>
      <c r="I17" s="19"/>
      <c r="J17" s="19"/>
      <c r="K17" s="292">
        <f>SUM(F17:J17)</f>
        <v>0</v>
      </c>
      <c r="L17" s="403"/>
      <c r="M17" s="403"/>
      <c r="N17" s="403"/>
      <c r="O17" s="108"/>
      <c r="P17" s="108"/>
    </row>
    <row r="18" spans="2:17" ht="15.75" x14ac:dyDescent="0.25">
      <c r="B18" s="101">
        <v>5</v>
      </c>
      <c r="C18" s="448" t="s">
        <v>162</v>
      </c>
      <c r="D18" s="448"/>
      <c r="E18" s="448"/>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2">
        <f t="shared" ref="K18:K20" si="0">SUM(F18:J18)</f>
        <v>0</v>
      </c>
      <c r="L18"/>
      <c r="M18"/>
      <c r="N18"/>
      <c r="O18" s="108"/>
      <c r="P18" s="108"/>
    </row>
    <row r="19" spans="2:17" ht="15.75" x14ac:dyDescent="0.25">
      <c r="B19" s="101">
        <v>6</v>
      </c>
      <c r="C19" s="448" t="s">
        <v>163</v>
      </c>
      <c r="D19" s="448"/>
      <c r="E19" s="448"/>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2">
        <f t="shared" si="0"/>
        <v>0</v>
      </c>
      <c r="L19"/>
      <c r="M19"/>
      <c r="N19"/>
      <c r="O19" s="108"/>
      <c r="P19" s="108"/>
    </row>
    <row r="20" spans="2:17" ht="15.75" x14ac:dyDescent="0.25">
      <c r="B20" s="101">
        <v>7</v>
      </c>
      <c r="C20" s="448" t="s">
        <v>236</v>
      </c>
      <c r="D20" s="448"/>
      <c r="E20" s="448"/>
      <c r="F20" s="19">
        <f>SUMIF($J$29:$J$132,"Project Direct",K$29:K$132)</f>
        <v>551966</v>
      </c>
      <c r="G20" s="47">
        <f>SUMIF($J$29:$J$132,"Project Direct",L$29:L$132)</f>
        <v>0</v>
      </c>
      <c r="H20" s="19">
        <f>SUMIF($J$29:$J$132,"Project Direct",M$29:M$132)</f>
        <v>0</v>
      </c>
      <c r="I20" s="19">
        <f>SUMIF($J$29:$J$132,"Project Direct",N$29:N$132)</f>
        <v>0</v>
      </c>
      <c r="J20" s="19">
        <f>SUMIF($J$29:$J$132,"Project Direct",O$29:O$132)</f>
        <v>0</v>
      </c>
      <c r="K20" s="292">
        <f t="shared" si="0"/>
        <v>551966</v>
      </c>
      <c r="L20"/>
      <c r="M20"/>
      <c r="N20"/>
      <c r="O20" s="108"/>
      <c r="P20" s="108"/>
    </row>
    <row r="21" spans="2:17" ht="15.75" x14ac:dyDescent="0.25">
      <c r="B21" s="101">
        <v>8</v>
      </c>
      <c r="C21" s="461" t="s">
        <v>164</v>
      </c>
      <c r="D21" s="461"/>
      <c r="E21" s="461"/>
      <c r="F21" s="18">
        <f>SUM(F18:F20)</f>
        <v>551966</v>
      </c>
      <c r="G21" s="48">
        <f>SUM(G18:G20)</f>
        <v>0</v>
      </c>
      <c r="H21" s="18">
        <f>SUM(H18:H20)</f>
        <v>0</v>
      </c>
      <c r="I21" s="18">
        <f>SUM(I18:I20)</f>
        <v>0</v>
      </c>
      <c r="J21" s="18">
        <f t="shared" ref="J21" si="1">SUM(J18:J20)</f>
        <v>0</v>
      </c>
      <c r="K21" s="18">
        <f t="shared" ref="K21" si="2">SUM(K18:K20)</f>
        <v>551966</v>
      </c>
      <c r="L21"/>
      <c r="M21"/>
      <c r="N21"/>
      <c r="O21" s="108"/>
      <c r="P21" s="108"/>
    </row>
    <row r="22" spans="2:17" ht="30.95" customHeight="1" x14ac:dyDescent="0.25">
      <c r="B22" s="101">
        <v>9</v>
      </c>
      <c r="C22" s="458" t="s">
        <v>316</v>
      </c>
      <c r="D22" s="458"/>
      <c r="E22" s="458"/>
      <c r="F22" s="20">
        <f t="shared" ref="F22:K22" si="3">SUM(F14:F15,F17,F18:F20)</f>
        <v>634761.43127723958</v>
      </c>
      <c r="G22" s="20">
        <f t="shared" si="3"/>
        <v>69972.568722760392</v>
      </c>
      <c r="H22" s="20">
        <f t="shared" si="3"/>
        <v>0</v>
      </c>
      <c r="I22" s="20">
        <f t="shared" si="3"/>
        <v>0</v>
      </c>
      <c r="J22" s="20">
        <f t="shared" si="3"/>
        <v>0</v>
      </c>
      <c r="K22" s="20">
        <f t="shared" si="3"/>
        <v>704734</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5" t="s">
        <v>250</v>
      </c>
      <c r="L26" s="276" t="s">
        <v>251</v>
      </c>
      <c r="M26" s="276" t="s">
        <v>252</v>
      </c>
      <c r="N26" s="318" t="s">
        <v>253</v>
      </c>
      <c r="O26" s="255" t="s">
        <v>254</v>
      </c>
      <c r="P26" s="255" t="s">
        <v>255</v>
      </c>
    </row>
    <row r="27" spans="2:17" ht="15.75" x14ac:dyDescent="0.25">
      <c r="B27" s="26"/>
      <c r="C27" s="329"/>
      <c r="D27" s="459" t="s">
        <v>167</v>
      </c>
      <c r="E27" s="459"/>
      <c r="F27" s="459"/>
      <c r="G27" s="459"/>
      <c r="H27" s="459"/>
      <c r="I27" s="459"/>
      <c r="J27" s="459"/>
      <c r="K27" s="339" t="s">
        <v>28</v>
      </c>
      <c r="L27" s="459" t="s">
        <v>30</v>
      </c>
      <c r="M27" s="459"/>
      <c r="N27" s="459"/>
      <c r="O27" s="459"/>
      <c r="P27" s="328"/>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299" t="s">
        <v>15</v>
      </c>
      <c r="P28" s="305" t="s">
        <v>278</v>
      </c>
    </row>
    <row r="29" spans="2:17" x14ac:dyDescent="0.2">
      <c r="B29" s="123">
        <v>1</v>
      </c>
      <c r="C29" s="137">
        <f>IF(P32&lt;&gt;0,VLOOKUP($D$7,Info_County_Code,2,FALSE),"")</f>
        <v>44</v>
      </c>
      <c r="D29" s="394" t="s">
        <v>340</v>
      </c>
      <c r="E29" s="138" t="s">
        <v>341</v>
      </c>
      <c r="F29" s="138">
        <v>42789</v>
      </c>
      <c r="G29" s="138">
        <v>42826</v>
      </c>
      <c r="H29" s="116">
        <v>4451280</v>
      </c>
      <c r="I29" s="116"/>
      <c r="J29" s="118" t="s">
        <v>158</v>
      </c>
      <c r="K29" s="120"/>
      <c r="L29" s="120"/>
      <c r="M29" s="116"/>
      <c r="N29" s="116"/>
      <c r="O29" s="129"/>
      <c r="P29" s="292">
        <f t="shared" ref="P29:P64" si="4">SUM(K29:O29)</f>
        <v>0</v>
      </c>
    </row>
    <row r="30" spans="2:17" x14ac:dyDescent="0.2">
      <c r="B30" s="123">
        <v>1</v>
      </c>
      <c r="C30" s="139">
        <f t="shared" ref="C30:I31" si="5">IF(ISBLANK(C29),"",C29)</f>
        <v>44</v>
      </c>
      <c r="D30" s="396" t="str">
        <f t="shared" si="5"/>
        <v>Integrated Health and Housing Supports</v>
      </c>
      <c r="E30" s="140" t="str">
        <f t="shared" si="5"/>
        <v>Avenues:  Work First for Individuals with Co-Occuring Disorders</v>
      </c>
      <c r="F30" s="140">
        <f t="shared" si="5"/>
        <v>42789</v>
      </c>
      <c r="G30" s="140">
        <f t="shared" si="5"/>
        <v>42826</v>
      </c>
      <c r="H30" s="122">
        <f t="shared" si="5"/>
        <v>4451280</v>
      </c>
      <c r="I30" s="122" t="str">
        <f t="shared" si="5"/>
        <v/>
      </c>
      <c r="J30" s="119" t="s">
        <v>159</v>
      </c>
      <c r="K30" s="120"/>
      <c r="L30" s="120"/>
      <c r="M30" s="116"/>
      <c r="N30" s="116"/>
      <c r="O30" s="129"/>
      <c r="P30" s="292">
        <f t="shared" si="4"/>
        <v>0</v>
      </c>
    </row>
    <row r="31" spans="2:17" x14ac:dyDescent="0.2">
      <c r="B31" s="123">
        <v>1</v>
      </c>
      <c r="C31" s="139">
        <f t="shared" ref="C31:H31" si="6">IF(ISBLANK(C29),"",C29)</f>
        <v>44</v>
      </c>
      <c r="D31" s="397" t="str">
        <f t="shared" si="6"/>
        <v>Integrated Health and Housing Supports</v>
      </c>
      <c r="E31" s="141" t="str">
        <f t="shared" si="6"/>
        <v>Avenues:  Work First for Individuals with Co-Occuring Disorders</v>
      </c>
      <c r="F31" s="141">
        <f t="shared" si="6"/>
        <v>42789</v>
      </c>
      <c r="G31" s="141">
        <f t="shared" si="6"/>
        <v>42826</v>
      </c>
      <c r="H31" s="119">
        <f t="shared" si="6"/>
        <v>4451280</v>
      </c>
      <c r="I31" s="119" t="str">
        <f t="shared" si="5"/>
        <v/>
      </c>
      <c r="J31" s="119" t="s">
        <v>237</v>
      </c>
      <c r="K31" s="120">
        <v>551966</v>
      </c>
      <c r="L31" s="120"/>
      <c r="M31" s="116"/>
      <c r="N31" s="116"/>
      <c r="O31" s="129"/>
      <c r="P31" s="292">
        <f t="shared" si="4"/>
        <v>551966</v>
      </c>
    </row>
    <row r="32" spans="2:17" ht="15.75" x14ac:dyDescent="0.25">
      <c r="B32" s="96">
        <v>1</v>
      </c>
      <c r="C32" s="22">
        <f t="shared" ref="C32:I32" si="7">IF(ISBLANK(C29),"",C29)</f>
        <v>44</v>
      </c>
      <c r="D32" s="398" t="str">
        <f t="shared" si="7"/>
        <v>Integrated Health and Housing Supports</v>
      </c>
      <c r="E32" s="33" t="str">
        <f t="shared" si="7"/>
        <v>Avenues:  Work First for Individuals with Co-Occuring Disorders</v>
      </c>
      <c r="F32" s="33">
        <f t="shared" si="7"/>
        <v>42789</v>
      </c>
      <c r="G32" s="33">
        <f t="shared" si="7"/>
        <v>42826</v>
      </c>
      <c r="H32" s="34">
        <f t="shared" si="7"/>
        <v>4451280</v>
      </c>
      <c r="I32" s="34" t="str">
        <f t="shared" si="7"/>
        <v/>
      </c>
      <c r="J32" s="8" t="s">
        <v>263</v>
      </c>
      <c r="K32" s="50">
        <f>SUM(K29:K31)</f>
        <v>551966</v>
      </c>
      <c r="L32" s="50">
        <f>SUM(L29:L31)</f>
        <v>0</v>
      </c>
      <c r="M32" s="35">
        <f t="shared" ref="M32:O32" si="8">SUM(M29:M31)</f>
        <v>0</v>
      </c>
      <c r="N32" s="35">
        <f t="shared" si="8"/>
        <v>0</v>
      </c>
      <c r="O32" s="310">
        <f t="shared" si="8"/>
        <v>0</v>
      </c>
      <c r="P32" s="8">
        <f t="shared" si="4"/>
        <v>551966</v>
      </c>
    </row>
    <row r="33" spans="2:16" x14ac:dyDescent="0.2">
      <c r="B33" s="123">
        <v>2</v>
      </c>
      <c r="C33" s="137" t="str">
        <f>IF(P36&lt;&gt;0,VLOOKUP($D$7,Info_County_Code,2,FALSE),"")</f>
        <v/>
      </c>
      <c r="D33" s="395"/>
      <c r="E33" s="138"/>
      <c r="F33" s="138"/>
      <c r="G33" s="138"/>
      <c r="H33" s="116"/>
      <c r="I33" s="116"/>
      <c r="J33" s="118" t="str">
        <f>IF(NOT(ISBLANK(D33)),$J$29,"")</f>
        <v/>
      </c>
      <c r="K33" s="120"/>
      <c r="L33" s="120"/>
      <c r="M33" s="116"/>
      <c r="N33" s="116"/>
      <c r="O33" s="129"/>
      <c r="P33" s="292">
        <f t="shared" ref="P33:P36" si="9">SUM(K33:O33)</f>
        <v>0</v>
      </c>
    </row>
    <row r="34" spans="2:16" x14ac:dyDescent="0.2">
      <c r="B34" s="123">
        <v>2</v>
      </c>
      <c r="C34" s="139" t="str">
        <f t="shared" ref="C34:I34" si="10">IF(ISBLANK(C33),"",C33)</f>
        <v/>
      </c>
      <c r="D34" s="396"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2">
        <f t="shared" si="9"/>
        <v>0</v>
      </c>
    </row>
    <row r="35" spans="2:16" x14ac:dyDescent="0.2">
      <c r="B35" s="123">
        <v>2</v>
      </c>
      <c r="C35" s="139" t="str">
        <f t="shared" ref="C35:I35" si="11">IF(ISBLANK(C33),"",C33)</f>
        <v/>
      </c>
      <c r="D35" s="397"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2">
        <f t="shared" si="9"/>
        <v>0</v>
      </c>
    </row>
    <row r="36" spans="2:16" ht="15.75" x14ac:dyDescent="0.25">
      <c r="B36" s="361">
        <v>2</v>
      </c>
      <c r="C36" s="22" t="str">
        <f t="shared" ref="C36:I36" si="12">IF(ISBLANK(C33),"",C33)</f>
        <v/>
      </c>
      <c r="D36" s="398"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0">
        <f t="shared" si="14"/>
        <v>0</v>
      </c>
      <c r="P36" s="8">
        <f t="shared" si="9"/>
        <v>0</v>
      </c>
    </row>
    <row r="37" spans="2:16" x14ac:dyDescent="0.2">
      <c r="B37" s="123">
        <v>2</v>
      </c>
      <c r="C37" s="137" t="str">
        <f>IF(P40&lt;&gt;0,VLOOKUP($D$7,Info_County_Code,2,FALSE),"")</f>
        <v/>
      </c>
      <c r="D37" s="395"/>
      <c r="E37" s="138"/>
      <c r="F37" s="138"/>
      <c r="G37" s="138"/>
      <c r="H37" s="116"/>
      <c r="I37" s="116"/>
      <c r="J37" s="118" t="str">
        <f>IF(NOT(ISBLANK(D37)),$J$29,"")</f>
        <v/>
      </c>
      <c r="K37" s="120"/>
      <c r="L37" s="120"/>
      <c r="M37" s="116"/>
      <c r="N37" s="116"/>
      <c r="O37" s="129"/>
      <c r="P37" s="292">
        <f t="shared" si="4"/>
        <v>0</v>
      </c>
    </row>
    <row r="38" spans="2:16" x14ac:dyDescent="0.2">
      <c r="B38" s="123">
        <v>2</v>
      </c>
      <c r="C38" s="139" t="str">
        <f t="shared" ref="C38:I38" si="15">IF(ISBLANK(C37),"",C37)</f>
        <v/>
      </c>
      <c r="D38" s="396"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2">
        <f t="shared" si="4"/>
        <v>0</v>
      </c>
    </row>
    <row r="39" spans="2:16" x14ac:dyDescent="0.2">
      <c r="B39" s="123">
        <v>2</v>
      </c>
      <c r="C39" s="139" t="str">
        <f t="shared" ref="C39:I39" si="16">IF(ISBLANK(C37),"",C37)</f>
        <v/>
      </c>
      <c r="D39" s="397"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2">
        <f t="shared" si="4"/>
        <v>0</v>
      </c>
    </row>
    <row r="40" spans="2:16" ht="15.75" x14ac:dyDescent="0.25">
      <c r="B40" s="96">
        <v>2</v>
      </c>
      <c r="C40" s="22" t="str">
        <f t="shared" ref="C40:I40" si="17">IF(ISBLANK(C37),"",C37)</f>
        <v/>
      </c>
      <c r="D40" s="398"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0">
        <f t="shared" ref="O40" si="21">SUM(O37:O39)</f>
        <v>0</v>
      </c>
      <c r="P40" s="8">
        <f t="shared" si="4"/>
        <v>0</v>
      </c>
    </row>
    <row r="41" spans="2:16" x14ac:dyDescent="0.2">
      <c r="B41" s="123">
        <v>3</v>
      </c>
      <c r="C41" s="137" t="str">
        <f>IF(P44&lt;&gt;0,VLOOKUP($D$7,Info_County_Code,2,FALSE),"")</f>
        <v/>
      </c>
      <c r="D41" s="395"/>
      <c r="E41" s="138"/>
      <c r="F41" s="138"/>
      <c r="G41" s="138"/>
      <c r="H41" s="116"/>
      <c r="I41" s="116"/>
      <c r="J41" s="118" t="str">
        <f>IF(NOT(ISBLANK(D41)),$J$29,"")</f>
        <v/>
      </c>
      <c r="K41" s="120"/>
      <c r="L41" s="120"/>
      <c r="M41" s="116"/>
      <c r="N41" s="116"/>
      <c r="O41" s="129"/>
      <c r="P41" s="292">
        <f t="shared" si="4"/>
        <v>0</v>
      </c>
    </row>
    <row r="42" spans="2:16" x14ac:dyDescent="0.2">
      <c r="B42" s="123">
        <v>3</v>
      </c>
      <c r="C42" s="139" t="str">
        <f t="shared" ref="C42:I42" si="22">IF(ISBLANK(C41),"",C41)</f>
        <v/>
      </c>
      <c r="D42" s="396"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2">
        <f t="shared" si="4"/>
        <v>0</v>
      </c>
    </row>
    <row r="43" spans="2:16" x14ac:dyDescent="0.2">
      <c r="B43" s="123">
        <v>3</v>
      </c>
      <c r="C43" s="139" t="str">
        <f t="shared" ref="C43:I43" si="23">IF(ISBLANK(C41),"",C41)</f>
        <v/>
      </c>
      <c r="D43" s="397"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2">
        <f t="shared" si="4"/>
        <v>0</v>
      </c>
    </row>
    <row r="44" spans="2:16" ht="15.75" x14ac:dyDescent="0.25">
      <c r="B44" s="96">
        <v>3</v>
      </c>
      <c r="C44" s="22" t="str">
        <f t="shared" ref="C44:I44" si="24">IF(ISBLANK(C41),"",C41)</f>
        <v/>
      </c>
      <c r="D44" s="398"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0">
        <f t="shared" ref="O44" si="28">SUM(O41:O43)</f>
        <v>0</v>
      </c>
      <c r="P44" s="8">
        <f t="shared" si="4"/>
        <v>0</v>
      </c>
    </row>
    <row r="45" spans="2:16" x14ac:dyDescent="0.2">
      <c r="B45" s="123">
        <v>4</v>
      </c>
      <c r="C45" s="137" t="str">
        <f>IF(P48&lt;&gt;0,VLOOKUP($D$7,Info_County_Code,2,FALSE),"")</f>
        <v/>
      </c>
      <c r="D45" s="395"/>
      <c r="E45" s="138"/>
      <c r="F45" s="138"/>
      <c r="G45" s="138"/>
      <c r="H45" s="116"/>
      <c r="I45" s="116"/>
      <c r="J45" s="118" t="str">
        <f>IF(NOT(ISBLANK(D45)),$J$29,"")</f>
        <v/>
      </c>
      <c r="K45" s="120"/>
      <c r="L45" s="120"/>
      <c r="M45" s="116"/>
      <c r="N45" s="116"/>
      <c r="O45" s="129"/>
      <c r="P45" s="292">
        <f t="shared" si="4"/>
        <v>0</v>
      </c>
    </row>
    <row r="46" spans="2:16" x14ac:dyDescent="0.2">
      <c r="B46" s="123">
        <v>4</v>
      </c>
      <c r="C46" s="139" t="str">
        <f t="shared" ref="C46:I46" si="29">IF(ISBLANK(C45),"",C45)</f>
        <v/>
      </c>
      <c r="D46" s="396"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2">
        <f t="shared" si="4"/>
        <v>0</v>
      </c>
    </row>
    <row r="47" spans="2:16" x14ac:dyDescent="0.2">
      <c r="B47" s="123">
        <v>4</v>
      </c>
      <c r="C47" s="139" t="str">
        <f t="shared" ref="C47:I47" si="30">IF(ISBLANK(C45),"",C45)</f>
        <v/>
      </c>
      <c r="D47" s="397"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2">
        <f t="shared" si="4"/>
        <v>0</v>
      </c>
    </row>
    <row r="48" spans="2:16" ht="15.75" x14ac:dyDescent="0.25">
      <c r="B48" s="96">
        <v>4</v>
      </c>
      <c r="C48" s="22" t="str">
        <f t="shared" ref="C48:I48" si="31">IF(ISBLANK(C45),"",C45)</f>
        <v/>
      </c>
      <c r="D48" s="398"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0">
        <f t="shared" ref="O48" si="35">SUM(O45:O47)</f>
        <v>0</v>
      </c>
      <c r="P48" s="8">
        <f t="shared" si="4"/>
        <v>0</v>
      </c>
    </row>
    <row r="49" spans="2:16" x14ac:dyDescent="0.2">
      <c r="B49" s="123">
        <v>5</v>
      </c>
      <c r="C49" s="137" t="str">
        <f>IF(P52&lt;&gt;0,VLOOKUP($D$7,Info_County_Code,2,FALSE),"")</f>
        <v/>
      </c>
      <c r="D49" s="395"/>
      <c r="E49" s="138"/>
      <c r="F49" s="138"/>
      <c r="G49" s="138"/>
      <c r="H49" s="116"/>
      <c r="I49" s="116"/>
      <c r="J49" s="118" t="str">
        <f>IF(NOT(ISBLANK(D49)),$J$29,"")</f>
        <v/>
      </c>
      <c r="K49" s="120"/>
      <c r="L49" s="120"/>
      <c r="M49" s="116"/>
      <c r="N49" s="116"/>
      <c r="O49" s="129"/>
      <c r="P49" s="292">
        <f t="shared" si="4"/>
        <v>0</v>
      </c>
    </row>
    <row r="50" spans="2:16" x14ac:dyDescent="0.2">
      <c r="B50" s="123">
        <v>5</v>
      </c>
      <c r="C50" s="139" t="str">
        <f t="shared" ref="C50:I50" si="36">IF(ISBLANK(C49),"",C49)</f>
        <v/>
      </c>
      <c r="D50" s="396"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2">
        <f t="shared" si="4"/>
        <v>0</v>
      </c>
    </row>
    <row r="51" spans="2:16" x14ac:dyDescent="0.2">
      <c r="B51" s="123">
        <v>5</v>
      </c>
      <c r="C51" s="139" t="str">
        <f t="shared" ref="C51:I51" si="37">IF(ISBLANK(C49),"",C49)</f>
        <v/>
      </c>
      <c r="D51" s="397"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2">
        <f t="shared" si="4"/>
        <v>0</v>
      </c>
    </row>
    <row r="52" spans="2:16" ht="15.75" x14ac:dyDescent="0.25">
      <c r="B52" s="96">
        <v>5</v>
      </c>
      <c r="C52" s="22" t="str">
        <f t="shared" ref="C52:I52" si="38">IF(ISBLANK(C49),"",C49)</f>
        <v/>
      </c>
      <c r="D52" s="398"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0">
        <f t="shared" ref="O52" si="42">SUM(O49:O51)</f>
        <v>0</v>
      </c>
      <c r="P52" s="8">
        <f t="shared" si="4"/>
        <v>0</v>
      </c>
    </row>
    <row r="53" spans="2:16" x14ac:dyDescent="0.2">
      <c r="B53" s="123">
        <v>6</v>
      </c>
      <c r="C53" s="137" t="str">
        <f>IF(P56&lt;&gt;0,VLOOKUP($D$7,Info_County_Code,2,FALSE),"")</f>
        <v/>
      </c>
      <c r="D53" s="395"/>
      <c r="E53" s="138"/>
      <c r="F53" s="138"/>
      <c r="G53" s="138"/>
      <c r="H53" s="116"/>
      <c r="I53" s="116"/>
      <c r="J53" s="118" t="str">
        <f>IF(NOT(ISBLANK(D53)),$J$29,"")</f>
        <v/>
      </c>
      <c r="K53" s="120"/>
      <c r="L53" s="120"/>
      <c r="M53" s="116"/>
      <c r="N53" s="116"/>
      <c r="O53" s="129"/>
      <c r="P53" s="292">
        <f t="shared" si="4"/>
        <v>0</v>
      </c>
    </row>
    <row r="54" spans="2:16" x14ac:dyDescent="0.2">
      <c r="B54" s="123">
        <v>6</v>
      </c>
      <c r="C54" s="139" t="str">
        <f t="shared" ref="C54:I54" si="43">IF(ISBLANK(C53),"",C53)</f>
        <v/>
      </c>
      <c r="D54" s="396"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2">
        <f t="shared" si="4"/>
        <v>0</v>
      </c>
    </row>
    <row r="55" spans="2:16" x14ac:dyDescent="0.2">
      <c r="B55" s="123">
        <v>6</v>
      </c>
      <c r="C55" s="139" t="str">
        <f t="shared" ref="C55:I55" si="44">IF(ISBLANK(C53),"",C53)</f>
        <v/>
      </c>
      <c r="D55" s="397"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2">
        <f t="shared" si="4"/>
        <v>0</v>
      </c>
    </row>
    <row r="56" spans="2:16" ht="15.75" x14ac:dyDescent="0.25">
      <c r="B56" s="96">
        <v>6</v>
      </c>
      <c r="C56" s="22" t="str">
        <f t="shared" ref="C56:I56" si="45">IF(ISBLANK(C53),"",C53)</f>
        <v/>
      </c>
      <c r="D56" s="398"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0">
        <f t="shared" ref="O56" si="49">SUM(O53:O55)</f>
        <v>0</v>
      </c>
      <c r="P56" s="8">
        <f t="shared" si="4"/>
        <v>0</v>
      </c>
    </row>
    <row r="57" spans="2:16" x14ac:dyDescent="0.2">
      <c r="B57" s="123">
        <v>7</v>
      </c>
      <c r="C57" s="137" t="str">
        <f>IF(P60&lt;&gt;0,VLOOKUP($D$7,Info_County_Code,2,FALSE),"")</f>
        <v/>
      </c>
      <c r="D57" s="395"/>
      <c r="E57" s="138"/>
      <c r="F57" s="138"/>
      <c r="G57" s="138"/>
      <c r="H57" s="116"/>
      <c r="I57" s="116"/>
      <c r="J57" s="118" t="str">
        <f>IF(NOT(ISBLANK(D57)),$J$29,"")</f>
        <v/>
      </c>
      <c r="K57" s="120"/>
      <c r="L57" s="120"/>
      <c r="M57" s="116"/>
      <c r="N57" s="116"/>
      <c r="O57" s="129"/>
      <c r="P57" s="292">
        <f t="shared" si="4"/>
        <v>0</v>
      </c>
    </row>
    <row r="58" spans="2:16" x14ac:dyDescent="0.2">
      <c r="B58" s="123">
        <v>7</v>
      </c>
      <c r="C58" s="139" t="str">
        <f t="shared" ref="C58:I58" si="50">IF(ISBLANK(C57),"",C57)</f>
        <v/>
      </c>
      <c r="D58" s="396"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2">
        <f t="shared" si="4"/>
        <v>0</v>
      </c>
    </row>
    <row r="59" spans="2:16" x14ac:dyDescent="0.2">
      <c r="B59" s="123">
        <v>7</v>
      </c>
      <c r="C59" s="139" t="str">
        <f t="shared" ref="C59:I59" si="51">IF(ISBLANK(C57),"",C57)</f>
        <v/>
      </c>
      <c r="D59" s="397"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2">
        <f t="shared" si="4"/>
        <v>0</v>
      </c>
    </row>
    <row r="60" spans="2:16" ht="15.75" x14ac:dyDescent="0.25">
      <c r="B60" s="96">
        <v>7</v>
      </c>
      <c r="C60" s="22" t="str">
        <f t="shared" ref="C60:I60" si="52">IF(ISBLANK(C57),"",C57)</f>
        <v/>
      </c>
      <c r="D60" s="398"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0">
        <f t="shared" ref="O60" si="56">SUM(O57:O59)</f>
        <v>0</v>
      </c>
      <c r="P60" s="8">
        <f t="shared" si="4"/>
        <v>0</v>
      </c>
    </row>
    <row r="61" spans="2:16" x14ac:dyDescent="0.2">
      <c r="B61" s="123">
        <v>8</v>
      </c>
      <c r="C61" s="137" t="str">
        <f>IF(P64&lt;&gt;0,VLOOKUP($D$7,Info_County_Code,2,FALSE),"")</f>
        <v/>
      </c>
      <c r="D61" s="395"/>
      <c r="E61" s="138"/>
      <c r="F61" s="138"/>
      <c r="G61" s="138"/>
      <c r="H61" s="116"/>
      <c r="I61" s="116"/>
      <c r="J61" s="118" t="str">
        <f>IF(NOT(ISBLANK(D61)),$J$29,"")</f>
        <v/>
      </c>
      <c r="K61" s="120"/>
      <c r="L61" s="120"/>
      <c r="M61" s="116"/>
      <c r="N61" s="116"/>
      <c r="O61" s="129"/>
      <c r="P61" s="292">
        <f t="shared" si="4"/>
        <v>0</v>
      </c>
    </row>
    <row r="62" spans="2:16" x14ac:dyDescent="0.2">
      <c r="B62" s="123">
        <v>8</v>
      </c>
      <c r="C62" s="139" t="str">
        <f t="shared" ref="C62:I62" si="57">IF(ISBLANK(C61),"",C61)</f>
        <v/>
      </c>
      <c r="D62" s="396"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2">
        <f t="shared" si="4"/>
        <v>0</v>
      </c>
    </row>
    <row r="63" spans="2:16" x14ac:dyDescent="0.2">
      <c r="B63" s="123">
        <v>8</v>
      </c>
      <c r="C63" s="139" t="str">
        <f t="shared" ref="C63:I63" si="58">IF(ISBLANK(C61),"",C61)</f>
        <v/>
      </c>
      <c r="D63" s="397"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2">
        <f t="shared" si="4"/>
        <v>0</v>
      </c>
    </row>
    <row r="64" spans="2:16" ht="15.75" x14ac:dyDescent="0.25">
      <c r="B64" s="96">
        <v>8</v>
      </c>
      <c r="C64" s="22" t="str">
        <f t="shared" ref="C64:I64" si="59">IF(ISBLANK(C61),"",C61)</f>
        <v/>
      </c>
      <c r="D64" s="398"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0">
        <f t="shared" ref="O64" si="63">SUM(O61:O63)</f>
        <v>0</v>
      </c>
      <c r="P64" s="8">
        <f t="shared" si="4"/>
        <v>0</v>
      </c>
    </row>
    <row r="65" spans="2:16" x14ac:dyDescent="0.2">
      <c r="B65" s="123">
        <v>9</v>
      </c>
      <c r="C65" s="137" t="str">
        <f>IF(P68&lt;&gt;0,VLOOKUP($D$7,Info_County_Code,2,FALSE),"")</f>
        <v/>
      </c>
      <c r="D65" s="395"/>
      <c r="E65" s="138"/>
      <c r="F65" s="138"/>
      <c r="G65" s="138"/>
      <c r="H65" s="116"/>
      <c r="I65" s="116"/>
      <c r="J65" s="118" t="str">
        <f>IF(NOT(ISBLANK(D65)),$J$29,"")</f>
        <v/>
      </c>
      <c r="K65" s="120"/>
      <c r="L65" s="120"/>
      <c r="M65" s="116"/>
      <c r="N65" s="116"/>
      <c r="O65" s="129"/>
      <c r="P65" s="292">
        <f t="shared" ref="P65:P88" si="64">SUM(K65:O65)</f>
        <v>0</v>
      </c>
    </row>
    <row r="66" spans="2:16" x14ac:dyDescent="0.2">
      <c r="B66" s="123">
        <v>9</v>
      </c>
      <c r="C66" s="139" t="str">
        <f t="shared" ref="C66:I66" si="65">IF(ISBLANK(C65),"",C65)</f>
        <v/>
      </c>
      <c r="D66" s="396"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2">
        <f t="shared" si="64"/>
        <v>0</v>
      </c>
    </row>
    <row r="67" spans="2:16" x14ac:dyDescent="0.2">
      <c r="B67" s="123">
        <v>9</v>
      </c>
      <c r="C67" s="139" t="str">
        <f t="shared" ref="C67:I67" si="66">IF(ISBLANK(C65),"",C65)</f>
        <v/>
      </c>
      <c r="D67" s="397"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2">
        <f t="shared" si="64"/>
        <v>0</v>
      </c>
    </row>
    <row r="68" spans="2:16" ht="15.75" x14ac:dyDescent="0.25">
      <c r="B68" s="96">
        <v>9</v>
      </c>
      <c r="C68" s="22" t="str">
        <f t="shared" ref="C68:I68" si="67">IF(ISBLANK(C65),"",C65)</f>
        <v/>
      </c>
      <c r="D68" s="398"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0">
        <f t="shared" ref="O68" si="71">SUM(O65:O67)</f>
        <v>0</v>
      </c>
      <c r="P68" s="8">
        <f t="shared" si="64"/>
        <v>0</v>
      </c>
    </row>
    <row r="69" spans="2:16" x14ac:dyDescent="0.2">
      <c r="B69" s="123">
        <v>10</v>
      </c>
      <c r="C69" s="137" t="str">
        <f>IF(P72&lt;&gt;0,VLOOKUP($D$7,Info_County_Code,2,FALSE),"")</f>
        <v/>
      </c>
      <c r="D69" s="395"/>
      <c r="E69" s="138"/>
      <c r="F69" s="138"/>
      <c r="G69" s="138"/>
      <c r="H69" s="116"/>
      <c r="I69" s="116"/>
      <c r="J69" s="118" t="str">
        <f>IF(NOT(ISBLANK(D69)),$J$29,"")</f>
        <v/>
      </c>
      <c r="K69" s="120"/>
      <c r="L69" s="120"/>
      <c r="M69" s="116"/>
      <c r="N69" s="116"/>
      <c r="O69" s="129"/>
      <c r="P69" s="292">
        <f t="shared" si="64"/>
        <v>0</v>
      </c>
    </row>
    <row r="70" spans="2:16" x14ac:dyDescent="0.2">
      <c r="B70" s="123">
        <v>10</v>
      </c>
      <c r="C70" s="139" t="str">
        <f t="shared" ref="C70:I70" si="72">IF(ISBLANK(C69),"",C69)</f>
        <v/>
      </c>
      <c r="D70" s="396"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2">
        <f t="shared" si="64"/>
        <v>0</v>
      </c>
    </row>
    <row r="71" spans="2:16" x14ac:dyDescent="0.2">
      <c r="B71" s="123">
        <v>10</v>
      </c>
      <c r="C71" s="139" t="str">
        <f t="shared" ref="C71:I71" si="73">IF(ISBLANK(C69),"",C69)</f>
        <v/>
      </c>
      <c r="D71" s="397"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2">
        <f t="shared" si="64"/>
        <v>0</v>
      </c>
    </row>
    <row r="72" spans="2:16" ht="15.75" x14ac:dyDescent="0.25">
      <c r="B72" s="96">
        <v>10</v>
      </c>
      <c r="C72" s="22" t="str">
        <f t="shared" ref="C72:I72" si="74">IF(ISBLANK(C69),"",C69)</f>
        <v/>
      </c>
      <c r="D72" s="398"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0">
        <f t="shared" ref="O72" si="78">SUM(O69:O71)</f>
        <v>0</v>
      </c>
      <c r="P72" s="8">
        <f t="shared" si="64"/>
        <v>0</v>
      </c>
    </row>
    <row r="73" spans="2:16" x14ac:dyDescent="0.2">
      <c r="B73" s="123">
        <v>11</v>
      </c>
      <c r="C73" s="137" t="str">
        <f>IF(P76&lt;&gt;0,VLOOKUP($D$7,Info_County_Code,2,FALSE),"")</f>
        <v/>
      </c>
      <c r="D73" s="395"/>
      <c r="E73" s="138"/>
      <c r="F73" s="138"/>
      <c r="G73" s="138"/>
      <c r="H73" s="116"/>
      <c r="I73" s="116"/>
      <c r="J73" s="118" t="str">
        <f>IF(NOT(ISBLANK(D73)),$J$29,"")</f>
        <v/>
      </c>
      <c r="K73" s="120"/>
      <c r="L73" s="120"/>
      <c r="M73" s="116"/>
      <c r="N73" s="116"/>
      <c r="O73" s="129"/>
      <c r="P73" s="292">
        <f t="shared" si="64"/>
        <v>0</v>
      </c>
    </row>
    <row r="74" spans="2:16" x14ac:dyDescent="0.2">
      <c r="B74" s="123">
        <v>11</v>
      </c>
      <c r="C74" s="139" t="str">
        <f t="shared" ref="C74:I74" si="79">IF(ISBLANK(C73),"",C73)</f>
        <v/>
      </c>
      <c r="D74" s="396"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2">
        <f t="shared" si="64"/>
        <v>0</v>
      </c>
    </row>
    <row r="75" spans="2:16" x14ac:dyDescent="0.2">
      <c r="B75" s="123">
        <v>11</v>
      </c>
      <c r="C75" s="139" t="str">
        <f t="shared" ref="C75:I75" si="80">IF(ISBLANK(C73),"",C73)</f>
        <v/>
      </c>
      <c r="D75" s="397"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2">
        <f t="shared" si="64"/>
        <v>0</v>
      </c>
    </row>
    <row r="76" spans="2:16" ht="15.75" x14ac:dyDescent="0.25">
      <c r="B76" s="96">
        <v>11</v>
      </c>
      <c r="C76" s="22" t="str">
        <f t="shared" ref="C76:I76" si="81">IF(ISBLANK(C73),"",C73)</f>
        <v/>
      </c>
      <c r="D76" s="398"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0">
        <f t="shared" ref="O76" si="85">SUM(O73:O75)</f>
        <v>0</v>
      </c>
      <c r="P76" s="8">
        <f t="shared" si="64"/>
        <v>0</v>
      </c>
    </row>
    <row r="77" spans="2:16" x14ac:dyDescent="0.2">
      <c r="B77" s="123">
        <v>12</v>
      </c>
      <c r="C77" s="137" t="str">
        <f>IF(P80&lt;&gt;0,VLOOKUP($D$7,Info_County_Code,2,FALSE),"")</f>
        <v/>
      </c>
      <c r="D77" s="395"/>
      <c r="E77" s="138"/>
      <c r="F77" s="138"/>
      <c r="G77" s="138"/>
      <c r="H77" s="116"/>
      <c r="I77" s="116"/>
      <c r="J77" s="118" t="str">
        <f>IF(NOT(ISBLANK(D77)),$J$29,"")</f>
        <v/>
      </c>
      <c r="K77" s="120"/>
      <c r="L77" s="120"/>
      <c r="M77" s="116"/>
      <c r="N77" s="116"/>
      <c r="O77" s="129"/>
      <c r="P77" s="292">
        <f t="shared" si="64"/>
        <v>0</v>
      </c>
    </row>
    <row r="78" spans="2:16" x14ac:dyDescent="0.2">
      <c r="B78" s="123">
        <v>12</v>
      </c>
      <c r="C78" s="139" t="str">
        <f t="shared" ref="C78:I78" si="86">IF(ISBLANK(C77),"",C77)</f>
        <v/>
      </c>
      <c r="D78" s="396"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2">
        <f t="shared" si="64"/>
        <v>0</v>
      </c>
    </row>
    <row r="79" spans="2:16" x14ac:dyDescent="0.2">
      <c r="B79" s="123">
        <v>12</v>
      </c>
      <c r="C79" s="139" t="str">
        <f t="shared" ref="C79:I79" si="87">IF(ISBLANK(C77),"",C77)</f>
        <v/>
      </c>
      <c r="D79" s="397"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2">
        <f t="shared" si="64"/>
        <v>0</v>
      </c>
    </row>
    <row r="80" spans="2:16" ht="15.75" x14ac:dyDescent="0.25">
      <c r="B80" s="96">
        <v>12</v>
      </c>
      <c r="C80" s="22" t="str">
        <f t="shared" ref="C80:I80" si="88">IF(ISBLANK(C77),"",C77)</f>
        <v/>
      </c>
      <c r="D80" s="398"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0">
        <f t="shared" ref="O80" si="92">SUM(O77:O79)</f>
        <v>0</v>
      </c>
      <c r="P80" s="8">
        <f t="shared" si="64"/>
        <v>0</v>
      </c>
    </row>
    <row r="81" spans="2:16" x14ac:dyDescent="0.2">
      <c r="B81" s="123">
        <v>13</v>
      </c>
      <c r="C81" s="137" t="str">
        <f>IF(P84&lt;&gt;0,VLOOKUP($D$7,Info_County_Code,2,FALSE),"")</f>
        <v/>
      </c>
      <c r="D81" s="395"/>
      <c r="E81" s="138"/>
      <c r="F81" s="138"/>
      <c r="G81" s="138"/>
      <c r="H81" s="116"/>
      <c r="I81" s="116"/>
      <c r="J81" s="118" t="str">
        <f>IF(NOT(ISBLANK(D81)),$J$29,"")</f>
        <v/>
      </c>
      <c r="K81" s="120"/>
      <c r="L81" s="120"/>
      <c r="M81" s="116"/>
      <c r="N81" s="116"/>
      <c r="O81" s="129"/>
      <c r="P81" s="292">
        <f t="shared" si="64"/>
        <v>0</v>
      </c>
    </row>
    <row r="82" spans="2:16" x14ac:dyDescent="0.2">
      <c r="B82" s="123">
        <v>13</v>
      </c>
      <c r="C82" s="139" t="str">
        <f t="shared" ref="C82:I82" si="93">IF(ISBLANK(C81),"",C81)</f>
        <v/>
      </c>
      <c r="D82" s="396"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2">
        <f t="shared" si="64"/>
        <v>0</v>
      </c>
    </row>
    <row r="83" spans="2:16" x14ac:dyDescent="0.2">
      <c r="B83" s="123">
        <v>13</v>
      </c>
      <c r="C83" s="139" t="str">
        <f t="shared" ref="C83:I83" si="94">IF(ISBLANK(C81),"",C81)</f>
        <v/>
      </c>
      <c r="D83" s="397"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2">
        <f t="shared" si="64"/>
        <v>0</v>
      </c>
    </row>
    <row r="84" spans="2:16" ht="15.75" x14ac:dyDescent="0.25">
      <c r="B84" s="96">
        <v>13</v>
      </c>
      <c r="C84" s="22" t="str">
        <f t="shared" ref="C84:I84" si="95">IF(ISBLANK(C81),"",C81)</f>
        <v/>
      </c>
      <c r="D84" s="398"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0">
        <f t="shared" ref="O84" si="99">SUM(O81:O83)</f>
        <v>0</v>
      </c>
      <c r="P84" s="8">
        <f t="shared" si="64"/>
        <v>0</v>
      </c>
    </row>
    <row r="85" spans="2:16" x14ac:dyDescent="0.2">
      <c r="B85" s="123">
        <v>14</v>
      </c>
      <c r="C85" s="137" t="str">
        <f>IF(P88&lt;&gt;0,VLOOKUP($D$7,Info_County_Code,2,FALSE),"")</f>
        <v/>
      </c>
      <c r="D85" s="395"/>
      <c r="E85" s="138"/>
      <c r="F85" s="138"/>
      <c r="G85" s="138"/>
      <c r="H85" s="116"/>
      <c r="I85" s="116"/>
      <c r="J85" s="118" t="str">
        <f>IF(NOT(ISBLANK(D85)),$J$29,"")</f>
        <v/>
      </c>
      <c r="K85" s="120"/>
      <c r="L85" s="120"/>
      <c r="M85" s="116"/>
      <c r="N85" s="116"/>
      <c r="O85" s="129"/>
      <c r="P85" s="292">
        <f t="shared" si="64"/>
        <v>0</v>
      </c>
    </row>
    <row r="86" spans="2:16" x14ac:dyDescent="0.2">
      <c r="B86" s="123">
        <v>14</v>
      </c>
      <c r="C86" s="139" t="str">
        <f t="shared" ref="C86:I86" si="100">IF(ISBLANK(C85),"",C85)</f>
        <v/>
      </c>
      <c r="D86" s="396"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2">
        <f t="shared" si="64"/>
        <v>0</v>
      </c>
    </row>
    <row r="87" spans="2:16" x14ac:dyDescent="0.2">
      <c r="B87" s="123">
        <v>14</v>
      </c>
      <c r="C87" s="139" t="str">
        <f t="shared" ref="C87:I87" si="101">IF(ISBLANK(C85),"",C85)</f>
        <v/>
      </c>
      <c r="D87" s="397"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2">
        <f t="shared" si="64"/>
        <v>0</v>
      </c>
    </row>
    <row r="88" spans="2:16" ht="15.75" x14ac:dyDescent="0.25">
      <c r="B88" s="96">
        <v>14</v>
      </c>
      <c r="C88" s="22" t="str">
        <f t="shared" ref="C88:I88" si="102">IF(ISBLANK(C85),"",C85)</f>
        <v/>
      </c>
      <c r="D88" s="398"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0">
        <f t="shared" ref="O88" si="106">SUM(O85:O87)</f>
        <v>0</v>
      </c>
      <c r="P88" s="8">
        <f t="shared" si="64"/>
        <v>0</v>
      </c>
    </row>
    <row r="89" spans="2:16" x14ac:dyDescent="0.2">
      <c r="B89" s="123">
        <v>15</v>
      </c>
      <c r="C89" s="137" t="str">
        <f>IF(P92&lt;&gt;0,VLOOKUP($D$7,Info_County_Code,2,FALSE),"")</f>
        <v/>
      </c>
      <c r="D89" s="395"/>
      <c r="E89" s="138"/>
      <c r="F89" s="138"/>
      <c r="G89" s="138"/>
      <c r="H89" s="116"/>
      <c r="I89" s="116"/>
      <c r="J89" s="118" t="str">
        <f>IF(NOT(ISBLANK(D89)),$J$29,"")</f>
        <v/>
      </c>
      <c r="K89" s="120"/>
      <c r="L89" s="120"/>
      <c r="M89" s="116"/>
      <c r="N89" s="116"/>
      <c r="O89" s="129"/>
      <c r="P89" s="292">
        <f t="shared" ref="P89:P132" si="107">SUM(K89:O89)</f>
        <v>0</v>
      </c>
    </row>
    <row r="90" spans="2:16" x14ac:dyDescent="0.2">
      <c r="B90" s="123">
        <v>15</v>
      </c>
      <c r="C90" s="139" t="str">
        <f t="shared" ref="C90:I90" si="108">IF(ISBLANK(C89),"",C89)</f>
        <v/>
      </c>
      <c r="D90" s="396"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2">
        <f t="shared" si="107"/>
        <v>0</v>
      </c>
    </row>
    <row r="91" spans="2:16" x14ac:dyDescent="0.2">
      <c r="B91" s="123">
        <v>15</v>
      </c>
      <c r="C91" s="139" t="str">
        <f t="shared" ref="C91:I91" si="109">IF(ISBLANK(C89),"",C89)</f>
        <v/>
      </c>
      <c r="D91" s="397"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2">
        <f t="shared" si="107"/>
        <v>0</v>
      </c>
    </row>
    <row r="92" spans="2:16" ht="15.75" x14ac:dyDescent="0.25">
      <c r="B92" s="361">
        <v>15</v>
      </c>
      <c r="C92" s="22" t="str">
        <f t="shared" ref="C92:I92" si="110">IF(ISBLANK(C89),"",C89)</f>
        <v/>
      </c>
      <c r="D92" s="399"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5">
        <f t="shared" si="112"/>
        <v>0</v>
      </c>
      <c r="P92" s="8">
        <f t="shared" si="107"/>
        <v>0</v>
      </c>
    </row>
    <row r="93" spans="2:16" x14ac:dyDescent="0.2">
      <c r="B93" s="123">
        <v>16</v>
      </c>
      <c r="C93" s="137" t="str">
        <f>IF(P96&lt;&gt;0,VLOOKUP($D$7,Info_County_Code,2,FALSE),"")</f>
        <v/>
      </c>
      <c r="D93" s="395"/>
      <c r="E93" s="138"/>
      <c r="F93" s="138"/>
      <c r="G93" s="138"/>
      <c r="H93" s="116"/>
      <c r="I93" s="116"/>
      <c r="J93" s="118" t="str">
        <f>IF(NOT(ISBLANK(D93)),$J$29,"")</f>
        <v/>
      </c>
      <c r="K93" s="120"/>
      <c r="L93" s="120"/>
      <c r="M93" s="116"/>
      <c r="N93" s="116"/>
      <c r="O93" s="129"/>
      <c r="P93" s="292">
        <f t="shared" si="107"/>
        <v>0</v>
      </c>
    </row>
    <row r="94" spans="2:16" x14ac:dyDescent="0.2">
      <c r="B94" s="123">
        <v>16</v>
      </c>
      <c r="C94" s="139" t="str">
        <f t="shared" ref="C94:I94" si="113">IF(ISBLANK(C93),"",C93)</f>
        <v/>
      </c>
      <c r="D94" s="396"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2">
        <f t="shared" si="107"/>
        <v>0</v>
      </c>
    </row>
    <row r="95" spans="2:16" x14ac:dyDescent="0.2">
      <c r="B95" s="123">
        <v>16</v>
      </c>
      <c r="C95" s="139" t="str">
        <f t="shared" ref="C95:I95" si="114">IF(ISBLANK(C93),"",C93)</f>
        <v/>
      </c>
      <c r="D95" s="397"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2">
        <f t="shared" si="107"/>
        <v>0</v>
      </c>
    </row>
    <row r="96" spans="2:16" ht="15.75" x14ac:dyDescent="0.25">
      <c r="B96" s="361">
        <v>16</v>
      </c>
      <c r="C96" s="22" t="str">
        <f t="shared" ref="C96:I96" si="115">IF(ISBLANK(C93),"",C93)</f>
        <v/>
      </c>
      <c r="D96" s="399"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5">
        <f t="shared" si="117"/>
        <v>0</v>
      </c>
      <c r="P96" s="8">
        <f t="shared" si="107"/>
        <v>0</v>
      </c>
    </row>
    <row r="97" spans="2:16" x14ac:dyDescent="0.2">
      <c r="B97" s="123">
        <v>17</v>
      </c>
      <c r="C97" s="137" t="str">
        <f>IF(P100&lt;&gt;0,VLOOKUP($D$7,Info_County_Code,2,FALSE),"")</f>
        <v/>
      </c>
      <c r="D97" s="395"/>
      <c r="E97" s="138"/>
      <c r="F97" s="138"/>
      <c r="G97" s="138"/>
      <c r="H97" s="116"/>
      <c r="I97" s="116"/>
      <c r="J97" s="118" t="str">
        <f>IF(NOT(ISBLANK(D97)),$J$29,"")</f>
        <v/>
      </c>
      <c r="K97" s="120"/>
      <c r="L97" s="120"/>
      <c r="M97" s="116"/>
      <c r="N97" s="116"/>
      <c r="O97" s="129"/>
      <c r="P97" s="292">
        <f t="shared" si="107"/>
        <v>0</v>
      </c>
    </row>
    <row r="98" spans="2:16" x14ac:dyDescent="0.2">
      <c r="B98" s="123">
        <v>17</v>
      </c>
      <c r="C98" s="139" t="str">
        <f t="shared" ref="C98:I98" si="118">IF(ISBLANK(C97),"",C97)</f>
        <v/>
      </c>
      <c r="D98" s="396"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2">
        <f t="shared" si="107"/>
        <v>0</v>
      </c>
    </row>
    <row r="99" spans="2:16" x14ac:dyDescent="0.2">
      <c r="B99" s="123">
        <v>17</v>
      </c>
      <c r="C99" s="139" t="str">
        <f t="shared" ref="C99:I99" si="119">IF(ISBLANK(C97),"",C97)</f>
        <v/>
      </c>
      <c r="D99" s="397"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2">
        <f t="shared" si="107"/>
        <v>0</v>
      </c>
    </row>
    <row r="100" spans="2:16" ht="15.75" x14ac:dyDescent="0.25">
      <c r="B100" s="361">
        <v>17</v>
      </c>
      <c r="C100" s="22" t="str">
        <f t="shared" ref="C100:I100" si="120">IF(ISBLANK(C97),"",C97)</f>
        <v/>
      </c>
      <c r="D100" s="399"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5">
        <f t="shared" si="122"/>
        <v>0</v>
      </c>
      <c r="P100" s="8">
        <f t="shared" si="107"/>
        <v>0</v>
      </c>
    </row>
    <row r="101" spans="2:16" x14ac:dyDescent="0.2">
      <c r="B101" s="123">
        <v>18</v>
      </c>
      <c r="C101" s="137" t="str">
        <f>IF(P104&lt;&gt;0,VLOOKUP($D$7,Info_County_Code,2,FALSE),"")</f>
        <v/>
      </c>
      <c r="D101" s="395"/>
      <c r="E101" s="138"/>
      <c r="F101" s="138"/>
      <c r="G101" s="138"/>
      <c r="H101" s="116"/>
      <c r="I101" s="116"/>
      <c r="J101" s="118" t="str">
        <f>IF(NOT(ISBLANK(D101)),$J$29,"")</f>
        <v/>
      </c>
      <c r="K101" s="120"/>
      <c r="L101" s="120"/>
      <c r="M101" s="116"/>
      <c r="N101" s="116"/>
      <c r="O101" s="129"/>
      <c r="P101" s="292">
        <f t="shared" ref="P101:P104" si="123">SUM(K101:O101)</f>
        <v>0</v>
      </c>
    </row>
    <row r="102" spans="2:16" x14ac:dyDescent="0.2">
      <c r="B102" s="123">
        <v>18</v>
      </c>
      <c r="C102" s="139" t="str">
        <f t="shared" ref="C102:I102" si="124">IF(ISBLANK(C101),"",C101)</f>
        <v/>
      </c>
      <c r="D102" s="396"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2">
        <f t="shared" si="123"/>
        <v>0</v>
      </c>
    </row>
    <row r="103" spans="2:16" x14ac:dyDescent="0.2">
      <c r="B103" s="123">
        <v>18</v>
      </c>
      <c r="C103" s="139" t="str">
        <f t="shared" ref="C103:I103" si="125">IF(ISBLANK(C101),"",C101)</f>
        <v/>
      </c>
      <c r="D103" s="397"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2">
        <f t="shared" si="123"/>
        <v>0</v>
      </c>
    </row>
    <row r="104" spans="2:16" ht="15.75" x14ac:dyDescent="0.25">
      <c r="B104" s="361">
        <v>18</v>
      </c>
      <c r="C104" s="22" t="str">
        <f t="shared" ref="C104:I104" si="126">IF(ISBLANK(C101),"",C101)</f>
        <v/>
      </c>
      <c r="D104" s="399"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5">
        <f t="shared" si="128"/>
        <v>0</v>
      </c>
      <c r="P104" s="8">
        <f t="shared" si="123"/>
        <v>0</v>
      </c>
    </row>
    <row r="105" spans="2:16" x14ac:dyDescent="0.2">
      <c r="B105" s="123">
        <v>19</v>
      </c>
      <c r="C105" s="137" t="str">
        <f>IF(P108&lt;&gt;0,VLOOKUP($D$7,Info_County_Code,2,FALSE),"")</f>
        <v/>
      </c>
      <c r="D105" s="395"/>
      <c r="E105" s="138"/>
      <c r="F105" s="138"/>
      <c r="G105" s="138"/>
      <c r="H105" s="116"/>
      <c r="I105" s="116"/>
      <c r="J105" s="118" t="str">
        <f>IF(NOT(ISBLANK(D105)),$J$29,"")</f>
        <v/>
      </c>
      <c r="K105" s="120"/>
      <c r="L105" s="120"/>
      <c r="M105" s="116"/>
      <c r="N105" s="116"/>
      <c r="O105" s="129"/>
      <c r="P105" s="292">
        <f t="shared" si="107"/>
        <v>0</v>
      </c>
    </row>
    <row r="106" spans="2:16" x14ac:dyDescent="0.2">
      <c r="B106" s="123">
        <v>19</v>
      </c>
      <c r="C106" s="139" t="str">
        <f t="shared" ref="C106:I106" si="129">IF(ISBLANK(C105),"",C105)</f>
        <v/>
      </c>
      <c r="D106" s="396"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2">
        <f t="shared" si="107"/>
        <v>0</v>
      </c>
    </row>
    <row r="107" spans="2:16" x14ac:dyDescent="0.2">
      <c r="B107" s="123">
        <v>19</v>
      </c>
      <c r="C107" s="139" t="str">
        <f t="shared" ref="C107:I107" si="130">IF(ISBLANK(C105),"",C105)</f>
        <v/>
      </c>
      <c r="D107" s="397"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2">
        <f t="shared" si="107"/>
        <v>0</v>
      </c>
    </row>
    <row r="108" spans="2:16" ht="15.75" x14ac:dyDescent="0.25">
      <c r="B108" s="361">
        <v>19</v>
      </c>
      <c r="C108" s="22" t="str">
        <f t="shared" ref="C108:I108" si="131">IF(ISBLANK(C105),"",C105)</f>
        <v/>
      </c>
      <c r="D108" s="399"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5">
        <f t="shared" si="133"/>
        <v>0</v>
      </c>
      <c r="P108" s="8">
        <f t="shared" si="107"/>
        <v>0</v>
      </c>
    </row>
    <row r="109" spans="2:16" x14ac:dyDescent="0.2">
      <c r="B109" s="123">
        <v>20</v>
      </c>
      <c r="C109" s="137" t="str">
        <f>IF(P112&lt;&gt;0,VLOOKUP($D$7,Info_County_Code,2,FALSE),"")</f>
        <v/>
      </c>
      <c r="D109" s="395"/>
      <c r="E109" s="138"/>
      <c r="F109" s="138"/>
      <c r="G109" s="138"/>
      <c r="H109" s="116"/>
      <c r="I109" s="116"/>
      <c r="J109" s="118" t="str">
        <f>IF(NOT(ISBLANK(D109)),$J$29,"")</f>
        <v/>
      </c>
      <c r="K109" s="120"/>
      <c r="L109" s="120"/>
      <c r="M109" s="116"/>
      <c r="N109" s="116"/>
      <c r="O109" s="129"/>
      <c r="P109" s="292">
        <f t="shared" ref="P109:P112" si="134">SUM(K109:O109)</f>
        <v>0</v>
      </c>
    </row>
    <row r="110" spans="2:16" x14ac:dyDescent="0.2">
      <c r="B110" s="123">
        <v>20</v>
      </c>
      <c r="C110" s="139" t="str">
        <f t="shared" ref="C110:I110" si="135">IF(ISBLANK(C109),"",C109)</f>
        <v/>
      </c>
      <c r="D110" s="396"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2">
        <f t="shared" si="134"/>
        <v>0</v>
      </c>
    </row>
    <row r="111" spans="2:16" x14ac:dyDescent="0.2">
      <c r="B111" s="123">
        <v>20</v>
      </c>
      <c r="C111" s="139" t="str">
        <f t="shared" ref="C111:I111" si="136">IF(ISBLANK(C109),"",C109)</f>
        <v/>
      </c>
      <c r="D111" s="397"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2">
        <f t="shared" si="134"/>
        <v>0</v>
      </c>
    </row>
    <row r="112" spans="2:16" ht="15.75" x14ac:dyDescent="0.25">
      <c r="B112" s="361">
        <v>20</v>
      </c>
      <c r="C112" s="22" t="str">
        <f t="shared" ref="C112:I112" si="137">IF(ISBLANK(C109),"",C109)</f>
        <v/>
      </c>
      <c r="D112" s="399"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5">
        <f t="shared" si="139"/>
        <v>0</v>
      </c>
      <c r="P112" s="8">
        <f t="shared" si="134"/>
        <v>0</v>
      </c>
    </row>
    <row r="113" spans="2:16" x14ac:dyDescent="0.2">
      <c r="B113" s="123">
        <v>21</v>
      </c>
      <c r="C113" s="137" t="str">
        <f>IF(P116&lt;&gt;0,VLOOKUP($D$7,Info_County_Code,2,FALSE),"")</f>
        <v/>
      </c>
      <c r="D113" s="395"/>
      <c r="E113" s="138"/>
      <c r="F113" s="138"/>
      <c r="G113" s="138"/>
      <c r="H113" s="116"/>
      <c r="I113" s="116"/>
      <c r="J113" s="118" t="str">
        <f>IF(NOT(ISBLANK(D113)),$J$29,"")</f>
        <v/>
      </c>
      <c r="K113" s="120"/>
      <c r="L113" s="120"/>
      <c r="M113" s="116"/>
      <c r="N113" s="116"/>
      <c r="O113" s="129"/>
      <c r="P113" s="292">
        <f t="shared" si="107"/>
        <v>0</v>
      </c>
    </row>
    <row r="114" spans="2:16" x14ac:dyDescent="0.2">
      <c r="B114" s="123">
        <v>21</v>
      </c>
      <c r="C114" s="139" t="str">
        <f t="shared" ref="C114:I114" si="140">IF(ISBLANK(C113),"",C113)</f>
        <v/>
      </c>
      <c r="D114" s="396"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2">
        <f t="shared" si="107"/>
        <v>0</v>
      </c>
    </row>
    <row r="115" spans="2:16" x14ac:dyDescent="0.2">
      <c r="B115" s="123">
        <v>21</v>
      </c>
      <c r="C115" s="139" t="str">
        <f t="shared" ref="C115:I115" si="141">IF(ISBLANK(C113),"",C113)</f>
        <v/>
      </c>
      <c r="D115" s="397"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2">
        <f t="shared" si="107"/>
        <v>0</v>
      </c>
    </row>
    <row r="116" spans="2:16" ht="15.75" x14ac:dyDescent="0.25">
      <c r="B116" s="361">
        <v>21</v>
      </c>
      <c r="C116" s="22" t="str">
        <f t="shared" ref="C116:I116" si="142">IF(ISBLANK(C113),"",C113)</f>
        <v/>
      </c>
      <c r="D116" s="399"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5">
        <f t="shared" si="144"/>
        <v>0</v>
      </c>
      <c r="P116" s="8">
        <f t="shared" si="107"/>
        <v>0</v>
      </c>
    </row>
    <row r="117" spans="2:16" x14ac:dyDescent="0.2">
      <c r="B117" s="123">
        <v>22</v>
      </c>
      <c r="C117" s="137" t="str">
        <f>IF(P120&lt;&gt;0,VLOOKUP($D$7,Info_County_Code,2,FALSE),"")</f>
        <v/>
      </c>
      <c r="D117" s="395"/>
      <c r="E117" s="138"/>
      <c r="F117" s="138"/>
      <c r="G117" s="138"/>
      <c r="H117" s="116"/>
      <c r="I117" s="116"/>
      <c r="J117" s="118" t="str">
        <f>IF(NOT(ISBLANK(D117)),$J$29,"")</f>
        <v/>
      </c>
      <c r="K117" s="120"/>
      <c r="L117" s="120"/>
      <c r="M117" s="116"/>
      <c r="N117" s="116"/>
      <c r="O117" s="129"/>
      <c r="P117" s="292">
        <f t="shared" ref="P117:P120" si="145">SUM(K117:O117)</f>
        <v>0</v>
      </c>
    </row>
    <row r="118" spans="2:16" x14ac:dyDescent="0.2">
      <c r="B118" s="123">
        <v>22</v>
      </c>
      <c r="C118" s="139" t="str">
        <f t="shared" ref="C118:I118" si="146">IF(ISBLANK(C117),"",C117)</f>
        <v/>
      </c>
      <c r="D118" s="396"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2">
        <f t="shared" si="145"/>
        <v>0</v>
      </c>
    </row>
    <row r="119" spans="2:16" x14ac:dyDescent="0.2">
      <c r="B119" s="123">
        <v>22</v>
      </c>
      <c r="C119" s="139" t="str">
        <f t="shared" ref="C119:I119" si="147">IF(ISBLANK(C117),"",C117)</f>
        <v/>
      </c>
      <c r="D119" s="397"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2">
        <f t="shared" si="145"/>
        <v>0</v>
      </c>
    </row>
    <row r="120" spans="2:16" ht="15.75" x14ac:dyDescent="0.25">
      <c r="B120" s="361">
        <v>22</v>
      </c>
      <c r="C120" s="22" t="str">
        <f t="shared" ref="C120:I120" si="148">IF(ISBLANK(C117),"",C117)</f>
        <v/>
      </c>
      <c r="D120" s="399"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5">
        <f t="shared" si="150"/>
        <v>0</v>
      </c>
      <c r="P120" s="8">
        <f t="shared" si="145"/>
        <v>0</v>
      </c>
    </row>
    <row r="121" spans="2:16" x14ac:dyDescent="0.2">
      <c r="B121" s="123">
        <v>23</v>
      </c>
      <c r="C121" s="137" t="str">
        <f>IF(P124&lt;&gt;0,VLOOKUP($D$7,Info_County_Code,2,FALSE),"")</f>
        <v/>
      </c>
      <c r="D121" s="395"/>
      <c r="E121" s="138"/>
      <c r="F121" s="138"/>
      <c r="G121" s="138"/>
      <c r="H121" s="116"/>
      <c r="I121" s="116"/>
      <c r="J121" s="118" t="str">
        <f>IF(NOT(ISBLANK(D121)),$J$29,"")</f>
        <v/>
      </c>
      <c r="K121" s="120"/>
      <c r="L121" s="120"/>
      <c r="M121" s="116"/>
      <c r="N121" s="116"/>
      <c r="O121" s="129"/>
      <c r="P121" s="292">
        <f t="shared" si="107"/>
        <v>0</v>
      </c>
    </row>
    <row r="122" spans="2:16" x14ac:dyDescent="0.2">
      <c r="B122" s="123">
        <v>23</v>
      </c>
      <c r="C122" s="139" t="str">
        <f t="shared" ref="C122:I122" si="151">IF(ISBLANK(C121),"",C121)</f>
        <v/>
      </c>
      <c r="D122" s="396"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2">
        <f t="shared" si="107"/>
        <v>0</v>
      </c>
    </row>
    <row r="123" spans="2:16" x14ac:dyDescent="0.2">
      <c r="B123" s="123">
        <v>23</v>
      </c>
      <c r="C123" s="139" t="str">
        <f t="shared" ref="C123:I123" si="152">IF(ISBLANK(C121),"",C121)</f>
        <v/>
      </c>
      <c r="D123" s="397"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2">
        <f t="shared" si="107"/>
        <v>0</v>
      </c>
    </row>
    <row r="124" spans="2:16" ht="15.75" x14ac:dyDescent="0.25">
      <c r="B124" s="361">
        <v>23</v>
      </c>
      <c r="C124" s="22" t="str">
        <f t="shared" ref="C124:I124" si="153">IF(ISBLANK(C121),"",C121)</f>
        <v/>
      </c>
      <c r="D124" s="399"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5">
        <f t="shared" si="155"/>
        <v>0</v>
      </c>
      <c r="P124" s="8">
        <f t="shared" si="107"/>
        <v>0</v>
      </c>
    </row>
    <row r="125" spans="2:16" x14ac:dyDescent="0.2">
      <c r="B125" s="123">
        <v>24</v>
      </c>
      <c r="C125" s="137" t="str">
        <f>IF(P128&lt;&gt;0,VLOOKUP($D$7,Info_County_Code,2,FALSE),"")</f>
        <v/>
      </c>
      <c r="D125" s="395"/>
      <c r="E125" s="138"/>
      <c r="F125" s="138"/>
      <c r="G125" s="138"/>
      <c r="H125" s="116"/>
      <c r="I125" s="116"/>
      <c r="J125" s="118" t="str">
        <f>IF(NOT(ISBLANK(D125)),$J$29,"")</f>
        <v/>
      </c>
      <c r="K125" s="120"/>
      <c r="L125" s="120"/>
      <c r="M125" s="116"/>
      <c r="N125" s="116"/>
      <c r="O125" s="129"/>
      <c r="P125" s="292">
        <f t="shared" ref="P125:P128" si="156">SUM(K125:O125)</f>
        <v>0</v>
      </c>
    </row>
    <row r="126" spans="2:16" x14ac:dyDescent="0.2">
      <c r="B126" s="123">
        <v>24</v>
      </c>
      <c r="C126" s="139" t="str">
        <f t="shared" ref="C126:I126" si="157">IF(ISBLANK(C125),"",C125)</f>
        <v/>
      </c>
      <c r="D126" s="396"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2">
        <f t="shared" si="156"/>
        <v>0</v>
      </c>
    </row>
    <row r="127" spans="2:16" x14ac:dyDescent="0.2">
      <c r="B127" s="123">
        <v>24</v>
      </c>
      <c r="C127" s="139" t="str">
        <f t="shared" ref="C127:I127" si="158">IF(ISBLANK(C125),"",C125)</f>
        <v/>
      </c>
      <c r="D127" s="397"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2">
        <f t="shared" si="156"/>
        <v>0</v>
      </c>
    </row>
    <row r="128" spans="2:16" ht="15.75" x14ac:dyDescent="0.25">
      <c r="B128" s="361">
        <v>24</v>
      </c>
      <c r="C128" s="22" t="str">
        <f t="shared" ref="C128:I128" si="159">IF(ISBLANK(C125),"",C125)</f>
        <v/>
      </c>
      <c r="D128" s="399"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5">
        <f t="shared" si="161"/>
        <v>0</v>
      </c>
      <c r="P128" s="8">
        <f t="shared" si="156"/>
        <v>0</v>
      </c>
    </row>
    <row r="129" spans="2:16" x14ac:dyDescent="0.2">
      <c r="B129" s="123">
        <v>25</v>
      </c>
      <c r="C129" s="137" t="str">
        <f>IF(P132&lt;&gt;0,VLOOKUP($D$7,Info_County_Code,2,FALSE),"")</f>
        <v/>
      </c>
      <c r="D129" s="395"/>
      <c r="E129" s="138"/>
      <c r="F129" s="138"/>
      <c r="G129" s="138"/>
      <c r="H129" s="116"/>
      <c r="I129" s="116"/>
      <c r="J129" s="118" t="str">
        <f>IF(NOT(ISBLANK(D129)),$J$29,"")</f>
        <v/>
      </c>
      <c r="K129" s="120"/>
      <c r="L129" s="120"/>
      <c r="M129" s="116"/>
      <c r="N129" s="116"/>
      <c r="O129" s="129"/>
      <c r="P129" s="292">
        <f t="shared" si="107"/>
        <v>0</v>
      </c>
    </row>
    <row r="130" spans="2:16" x14ac:dyDescent="0.2">
      <c r="B130" s="123">
        <v>25</v>
      </c>
      <c r="C130" s="139" t="str">
        <f t="shared" ref="C130:I130" si="162">IF(ISBLANK(C129),"",C129)</f>
        <v/>
      </c>
      <c r="D130" s="396"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2">
        <f t="shared" si="107"/>
        <v>0</v>
      </c>
    </row>
    <row r="131" spans="2:16" x14ac:dyDescent="0.2">
      <c r="B131" s="123">
        <v>25</v>
      </c>
      <c r="C131" s="139" t="str">
        <f t="shared" ref="C131:I131" si="163">IF(ISBLANK(C129),"",C129)</f>
        <v/>
      </c>
      <c r="D131" s="397"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2">
        <f t="shared" si="107"/>
        <v>0</v>
      </c>
    </row>
    <row r="132" spans="2:16" ht="15.75" x14ac:dyDescent="0.25">
      <c r="B132" s="361">
        <v>25</v>
      </c>
      <c r="C132" s="22" t="str">
        <f t="shared" ref="C132:I132" si="164">IF(ISBLANK(C129),"",C129)</f>
        <v/>
      </c>
      <c r="D132" s="399"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5">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F29" sqref="F29"/>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0" customFormat="1" ht="18" x14ac:dyDescent="0.25">
      <c r="B2" s="392"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Santa Cruz</v>
      </c>
      <c r="F7" s="94" t="s">
        <v>2</v>
      </c>
      <c r="G7" s="38">
        <f>IF(ISBLANK('1. Information'!D7),"",'1. Information'!D7)</f>
        <v>43464</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3"/>
      <c r="F11" s="276" t="s">
        <v>27</v>
      </c>
      <c r="G11" s="255" t="s">
        <v>29</v>
      </c>
      <c r="H11" s="276" t="s">
        <v>32</v>
      </c>
      <c r="I11" s="318" t="s">
        <v>246</v>
      </c>
      <c r="J11" s="276" t="s">
        <v>247</v>
      </c>
      <c r="K11" s="276" t="s">
        <v>248</v>
      </c>
      <c r="L11"/>
      <c r="M11"/>
      <c r="N11"/>
      <c r="O11" s="108"/>
      <c r="P11" s="108"/>
    </row>
    <row r="12" spans="1:22" ht="15.75" x14ac:dyDescent="0.25">
      <c r="A12" s="108"/>
      <c r="B12" s="108"/>
      <c r="C12" s="108"/>
      <c r="D12" s="3"/>
      <c r="E12" s="16"/>
      <c r="F12" s="343" t="s">
        <v>214</v>
      </c>
      <c r="G12" s="463" t="s">
        <v>213</v>
      </c>
      <c r="H12" s="464"/>
      <c r="I12" s="464"/>
      <c r="J12" s="465"/>
      <c r="K12" s="330"/>
      <c r="L12"/>
      <c r="M12"/>
      <c r="N12"/>
      <c r="O12" s="108"/>
      <c r="P12" s="108"/>
    </row>
    <row r="13" spans="1:22" ht="47.25" x14ac:dyDescent="0.25">
      <c r="A13" s="108"/>
      <c r="B13" s="108"/>
      <c r="C13" s="5"/>
      <c r="D13" s="5"/>
      <c r="E13" s="5"/>
      <c r="F13" s="30" t="s">
        <v>300</v>
      </c>
      <c r="G13" s="27" t="s">
        <v>5</v>
      </c>
      <c r="H13" s="27" t="s">
        <v>6</v>
      </c>
      <c r="I13" s="27" t="s">
        <v>31</v>
      </c>
      <c r="J13" s="27" t="s">
        <v>15</v>
      </c>
      <c r="K13" s="300" t="s">
        <v>278</v>
      </c>
      <c r="L13"/>
      <c r="M13"/>
      <c r="N13" s="108"/>
      <c r="O13" s="108"/>
    </row>
    <row r="14" spans="1:22" ht="15.75" x14ac:dyDescent="0.25">
      <c r="A14" s="108"/>
      <c r="B14" s="101">
        <v>1</v>
      </c>
      <c r="C14" s="448" t="s">
        <v>16</v>
      </c>
      <c r="D14" s="448"/>
      <c r="E14" s="445"/>
      <c r="F14" s="289"/>
      <c r="G14" s="142"/>
      <c r="H14" s="142"/>
      <c r="I14" s="142"/>
      <c r="J14" s="142"/>
      <c r="K14" s="291">
        <f>SUM(F14:J14)</f>
        <v>0</v>
      </c>
      <c r="L14"/>
      <c r="M14"/>
      <c r="N14" s="108"/>
      <c r="O14" s="108"/>
    </row>
    <row r="15" spans="1:22" ht="15.75" x14ac:dyDescent="0.25">
      <c r="A15" s="108"/>
      <c r="B15" s="101">
        <v>2</v>
      </c>
      <c r="C15" s="448" t="s">
        <v>17</v>
      </c>
      <c r="D15" s="448"/>
      <c r="E15" s="445"/>
      <c r="F15" s="289"/>
      <c r="G15" s="142"/>
      <c r="H15" s="142"/>
      <c r="I15" s="142"/>
      <c r="J15" s="142"/>
      <c r="K15" s="291">
        <f t="shared" ref="K15:K19" si="0">SUM(F15:J15)</f>
        <v>0</v>
      </c>
      <c r="L15"/>
      <c r="M15"/>
      <c r="N15" s="108"/>
      <c r="O15" s="108"/>
    </row>
    <row r="16" spans="1:22" ht="15.75" x14ac:dyDescent="0.25">
      <c r="A16" s="108"/>
      <c r="B16" s="101">
        <v>3</v>
      </c>
      <c r="C16" s="448" t="s">
        <v>238</v>
      </c>
      <c r="D16" s="448"/>
      <c r="E16" s="445"/>
      <c r="F16" s="289"/>
      <c r="G16" s="354"/>
      <c r="H16" s="354"/>
      <c r="I16" s="354"/>
      <c r="J16" s="354"/>
      <c r="K16" s="291">
        <f t="shared" si="0"/>
        <v>0</v>
      </c>
      <c r="L16"/>
      <c r="M16"/>
      <c r="N16" s="108"/>
      <c r="O16" s="108"/>
    </row>
    <row r="17" spans="1:22" ht="15.75" x14ac:dyDescent="0.25">
      <c r="A17" s="108"/>
      <c r="B17" s="101">
        <v>4</v>
      </c>
      <c r="C17" s="448" t="s">
        <v>221</v>
      </c>
      <c r="D17" s="448"/>
      <c r="E17" s="445"/>
      <c r="F17" s="366"/>
      <c r="G17" s="119"/>
      <c r="H17" s="119"/>
      <c r="I17" s="119"/>
      <c r="J17" s="119"/>
      <c r="K17" s="291">
        <f t="shared" si="0"/>
        <v>0</v>
      </c>
      <c r="L17"/>
      <c r="M17"/>
      <c r="N17" s="108"/>
      <c r="O17" s="108"/>
    </row>
    <row r="18" spans="1:22" ht="15.75" x14ac:dyDescent="0.25">
      <c r="A18" s="108"/>
      <c r="B18" s="101">
        <v>5</v>
      </c>
      <c r="C18" s="448" t="s">
        <v>222</v>
      </c>
      <c r="D18" s="448"/>
      <c r="E18" s="445"/>
      <c r="F18" s="366"/>
      <c r="G18" s="119"/>
      <c r="H18" s="119"/>
      <c r="I18" s="119"/>
      <c r="J18" s="119"/>
      <c r="K18" s="291">
        <f t="shared" si="0"/>
        <v>0</v>
      </c>
      <c r="L18"/>
      <c r="M18"/>
      <c r="N18" s="108"/>
      <c r="O18" s="108"/>
    </row>
    <row r="19" spans="1:22" ht="15.75" x14ac:dyDescent="0.25">
      <c r="A19" s="108"/>
      <c r="B19" s="101">
        <v>6</v>
      </c>
      <c r="C19" s="445" t="s">
        <v>174</v>
      </c>
      <c r="D19" s="446"/>
      <c r="E19" s="447"/>
      <c r="F19" s="122">
        <f>SUM(E28:E32)</f>
        <v>16232.500423116431</v>
      </c>
      <c r="G19" s="121">
        <f t="shared" ref="G19:I19" si="1">SUM(F28:F32)</f>
        <v>3865.9995768835697</v>
      </c>
      <c r="H19" s="122">
        <f t="shared" si="1"/>
        <v>0</v>
      </c>
      <c r="I19" s="122">
        <f t="shared" si="1"/>
        <v>0</v>
      </c>
      <c r="J19" s="122">
        <f>SUM(I28:I32)</f>
        <v>0</v>
      </c>
      <c r="K19" s="292">
        <f t="shared" si="0"/>
        <v>20098.5</v>
      </c>
      <c r="L19"/>
      <c r="M19"/>
      <c r="N19" s="108"/>
      <c r="O19" s="108"/>
    </row>
    <row r="20" spans="1:22" ht="30.95" customHeight="1" x14ac:dyDescent="0.25">
      <c r="A20" s="108"/>
      <c r="B20" s="101">
        <v>7</v>
      </c>
      <c r="C20" s="458" t="s">
        <v>220</v>
      </c>
      <c r="D20" s="458"/>
      <c r="E20" s="458"/>
      <c r="F20" s="8">
        <f>SUM(F14:F16,F18:F19)</f>
        <v>16232.500423116431</v>
      </c>
      <c r="G20" s="43">
        <f t="shared" ref="G20:J20" si="2">SUM(G14:G16,G18:G19)</f>
        <v>3865.9995768835697</v>
      </c>
      <c r="H20" s="7">
        <f t="shared" si="2"/>
        <v>0</v>
      </c>
      <c r="I20" s="7">
        <f t="shared" si="2"/>
        <v>0</v>
      </c>
      <c r="J20" s="7">
        <f t="shared" si="2"/>
        <v>0</v>
      </c>
      <c r="K20" s="8">
        <f>SUM(K14:K16,K18:K19)</f>
        <v>20098.5</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6" t="s">
        <v>29</v>
      </c>
      <c r="E25" s="276" t="s">
        <v>32</v>
      </c>
      <c r="F25" s="327" t="s">
        <v>246</v>
      </c>
      <c r="G25" s="276" t="s">
        <v>247</v>
      </c>
      <c r="H25" s="276" t="s">
        <v>248</v>
      </c>
      <c r="I25" s="276" t="s">
        <v>257</v>
      </c>
      <c r="J25" s="276" t="s">
        <v>249</v>
      </c>
      <c r="K25"/>
      <c r="L25"/>
      <c r="M25"/>
      <c r="N25"/>
      <c r="O25"/>
      <c r="P25"/>
      <c r="Q25"/>
      <c r="R25"/>
    </row>
    <row r="26" spans="1:22" ht="15.75" x14ac:dyDescent="0.25">
      <c r="A26" s="108"/>
      <c r="B26" s="26"/>
      <c r="C26" s="306"/>
      <c r="D26" s="341" t="s">
        <v>212</v>
      </c>
      <c r="E26" s="341" t="s">
        <v>28</v>
      </c>
      <c r="F26" s="466" t="s">
        <v>30</v>
      </c>
      <c r="G26" s="466"/>
      <c r="H26" s="466"/>
      <c r="I26" s="466"/>
      <c r="J26" s="330"/>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5"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1"/>
      <c r="J28" s="119">
        <f>SUM(E28:I28)</f>
        <v>0</v>
      </c>
      <c r="K28"/>
      <c r="L28"/>
      <c r="M28"/>
      <c r="N28"/>
      <c r="O28"/>
      <c r="P28"/>
      <c r="Q28"/>
      <c r="R28"/>
    </row>
    <row r="29" spans="1:22" ht="15.75" x14ac:dyDescent="0.25">
      <c r="A29" s="108"/>
      <c r="B29" s="101">
        <v>2</v>
      </c>
      <c r="C29" s="132">
        <f>IF(J29&lt;&gt;0,VLOOKUP($D$7,Info_County_Code,2,FALSE),"")</f>
        <v>44</v>
      </c>
      <c r="D29" s="145" t="s">
        <v>106</v>
      </c>
      <c r="E29" s="116">
        <v>16232.500423116431</v>
      </c>
      <c r="F29" s="120">
        <v>3865.9995768835697</v>
      </c>
      <c r="G29" s="116"/>
      <c r="H29" s="116"/>
      <c r="I29" s="312"/>
      <c r="J29" s="119">
        <f t="shared" ref="J29:J32" si="3">SUM(E29:I29)</f>
        <v>20098.5</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2"/>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2"/>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2"/>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G28" sqref="G2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60"/>
      <c r="C1" s="460"/>
      <c r="D1" s="460"/>
    </row>
    <row r="2" spans="2:23" s="320" customFormat="1" ht="18" x14ac:dyDescent="0.25">
      <c r="B2" s="392"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Santa Cruz</v>
      </c>
      <c r="E7" s="16"/>
      <c r="F7" s="95" t="s">
        <v>2</v>
      </c>
      <c r="G7" s="109">
        <f>IF(ISBLANK('1. Information'!D7),"",'1. Information'!D7)</f>
        <v>43464</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6" t="s">
        <v>27</v>
      </c>
      <c r="G11" s="24" t="s">
        <v>29</v>
      </c>
      <c r="H11" s="287" t="s">
        <v>32</v>
      </c>
      <c r="I11" s="276" t="s">
        <v>246</v>
      </c>
      <c r="J11" s="276" t="s">
        <v>247</v>
      </c>
      <c r="K11" s="276" t="s">
        <v>248</v>
      </c>
      <c r="L11"/>
      <c r="M11"/>
      <c r="U11" s="108"/>
      <c r="V11" s="108"/>
      <c r="W11" s="108"/>
    </row>
    <row r="12" spans="2:23" x14ac:dyDescent="0.25">
      <c r="E12" s="3"/>
      <c r="F12" s="342" t="s">
        <v>28</v>
      </c>
      <c r="G12" s="433" t="s">
        <v>213</v>
      </c>
      <c r="H12" s="433"/>
      <c r="I12" s="433"/>
      <c r="J12" s="433"/>
      <c r="K12" s="330"/>
      <c r="L12"/>
      <c r="M12"/>
      <c r="U12" s="108"/>
      <c r="V12" s="108"/>
      <c r="W12" s="108"/>
    </row>
    <row r="13" spans="2:23" ht="47.25" x14ac:dyDescent="0.25">
      <c r="D13" s="3"/>
      <c r="E13" s="16"/>
      <c r="F13" s="30" t="s">
        <v>300</v>
      </c>
      <c r="G13" s="27" t="s">
        <v>5</v>
      </c>
      <c r="H13" s="27" t="s">
        <v>6</v>
      </c>
      <c r="I13" s="27" t="s">
        <v>31</v>
      </c>
      <c r="J13" s="27" t="s">
        <v>15</v>
      </c>
      <c r="K13" s="305" t="s">
        <v>278</v>
      </c>
      <c r="L13"/>
      <c r="M13"/>
      <c r="U13" s="108"/>
      <c r="V13" s="108"/>
      <c r="W13" s="108"/>
    </row>
    <row r="14" spans="2:23" x14ac:dyDescent="0.25">
      <c r="B14" s="101">
        <v>1</v>
      </c>
      <c r="C14" s="448" t="s">
        <v>189</v>
      </c>
      <c r="D14" s="448"/>
      <c r="E14" s="445"/>
      <c r="F14" s="142"/>
      <c r="G14" s="142"/>
      <c r="H14" s="142"/>
      <c r="I14" s="142"/>
      <c r="J14" s="142"/>
      <c r="K14" s="118">
        <f>SUM(F14:J14)</f>
        <v>0</v>
      </c>
      <c r="L14"/>
      <c r="M14"/>
      <c r="U14" s="108"/>
      <c r="V14" s="108"/>
      <c r="W14" s="108"/>
    </row>
    <row r="15" spans="2:23" x14ac:dyDescent="0.25">
      <c r="B15" s="101">
        <v>2</v>
      </c>
      <c r="C15" s="448" t="s">
        <v>188</v>
      </c>
      <c r="D15" s="448"/>
      <c r="E15" s="445"/>
      <c r="F15" s="142"/>
      <c r="G15" s="142"/>
      <c r="H15" s="142"/>
      <c r="I15" s="142"/>
      <c r="J15" s="142"/>
      <c r="K15" s="118">
        <f t="shared" ref="K15:K20" si="0">SUM(F15:J15)</f>
        <v>0</v>
      </c>
      <c r="L15"/>
      <c r="M15"/>
      <c r="U15" s="108"/>
      <c r="V15" s="108"/>
      <c r="W15" s="108"/>
    </row>
    <row r="16" spans="2:23" x14ac:dyDescent="0.25">
      <c r="B16" s="101">
        <v>3</v>
      </c>
      <c r="C16" s="448" t="s">
        <v>123</v>
      </c>
      <c r="D16" s="448"/>
      <c r="E16" s="445"/>
      <c r="F16" s="142"/>
      <c r="G16" s="142"/>
      <c r="H16" s="142"/>
      <c r="I16" s="142"/>
      <c r="J16" s="142"/>
      <c r="K16" s="118">
        <f t="shared" si="0"/>
        <v>0</v>
      </c>
      <c r="L16"/>
      <c r="M16"/>
      <c r="U16" s="108"/>
      <c r="V16" s="108"/>
      <c r="W16" s="108"/>
    </row>
    <row r="17" spans="2:23" x14ac:dyDescent="0.25">
      <c r="B17" s="101">
        <v>4</v>
      </c>
      <c r="C17" s="448" t="s">
        <v>122</v>
      </c>
      <c r="D17" s="448"/>
      <c r="E17" s="445"/>
      <c r="F17" s="142"/>
      <c r="G17" s="142"/>
      <c r="H17" s="142"/>
      <c r="I17" s="142"/>
      <c r="J17" s="142"/>
      <c r="K17" s="118">
        <f t="shared" si="0"/>
        <v>0</v>
      </c>
      <c r="L17"/>
      <c r="M17"/>
      <c r="U17" s="108"/>
      <c r="V17" s="108"/>
      <c r="W17" s="108"/>
    </row>
    <row r="18" spans="2:23" x14ac:dyDescent="0.25">
      <c r="B18" s="101">
        <v>5</v>
      </c>
      <c r="C18" s="448" t="s">
        <v>239</v>
      </c>
      <c r="D18" s="448"/>
      <c r="E18" s="445"/>
      <c r="F18" s="142"/>
      <c r="G18" s="142"/>
      <c r="H18" s="142"/>
      <c r="I18" s="142"/>
      <c r="J18" s="142"/>
      <c r="K18" s="118">
        <f t="shared" si="0"/>
        <v>0</v>
      </c>
      <c r="L18"/>
      <c r="M18"/>
      <c r="U18" s="108"/>
      <c r="V18" s="108"/>
      <c r="W18" s="108"/>
    </row>
    <row r="19" spans="2:23" x14ac:dyDescent="0.25">
      <c r="B19" s="101">
        <v>6</v>
      </c>
      <c r="C19" s="448" t="s">
        <v>240</v>
      </c>
      <c r="D19" s="448"/>
      <c r="E19" s="445"/>
      <c r="F19" s="142"/>
      <c r="G19" s="142"/>
      <c r="H19" s="142"/>
      <c r="I19" s="142"/>
      <c r="J19" s="354"/>
      <c r="K19" s="118">
        <f t="shared" si="0"/>
        <v>0</v>
      </c>
      <c r="L19"/>
      <c r="M19"/>
      <c r="U19" s="108"/>
      <c r="V19" s="108"/>
      <c r="W19" s="108"/>
    </row>
    <row r="20" spans="2:23" x14ac:dyDescent="0.25">
      <c r="B20" s="101">
        <v>7</v>
      </c>
      <c r="C20" s="448" t="s">
        <v>175</v>
      </c>
      <c r="D20" s="448"/>
      <c r="E20" s="448"/>
      <c r="F20" s="121">
        <f>SUM(G28:G47)</f>
        <v>98136.75</v>
      </c>
      <c r="G20" s="121">
        <f>SUM(H28:H47)</f>
        <v>0</v>
      </c>
      <c r="H20" s="122">
        <f t="shared" ref="H20" si="1">SUM(I28:I47)</f>
        <v>0</v>
      </c>
      <c r="I20" s="122">
        <f>SUM(J28:J47)</f>
        <v>0</v>
      </c>
      <c r="J20" s="119">
        <f>SUM(K28:K47)</f>
        <v>0</v>
      </c>
      <c r="K20" s="118">
        <f t="shared" si="0"/>
        <v>98136.75</v>
      </c>
      <c r="L20"/>
      <c r="M20"/>
      <c r="U20" s="108"/>
      <c r="V20" s="108"/>
      <c r="W20" s="108"/>
    </row>
    <row r="21" spans="2:23" ht="30.95" customHeight="1" x14ac:dyDescent="0.25">
      <c r="B21" s="101">
        <v>8</v>
      </c>
      <c r="C21" s="467" t="s">
        <v>20</v>
      </c>
      <c r="D21" s="467"/>
      <c r="E21" s="467"/>
      <c r="F21" s="43">
        <f>SUM(F14:F20)</f>
        <v>98136.75</v>
      </c>
      <c r="G21" s="43">
        <f>SUM(G14:G20)</f>
        <v>0</v>
      </c>
      <c r="H21" s="7">
        <f t="shared" ref="H21:J21" si="2">SUM(H14:H20)</f>
        <v>0</v>
      </c>
      <c r="I21" s="7">
        <f t="shared" si="2"/>
        <v>0</v>
      </c>
      <c r="J21" s="298">
        <f t="shared" si="2"/>
        <v>0</v>
      </c>
      <c r="K21" s="7">
        <f t="shared" ref="K21" si="3">SUM(K14:K20)</f>
        <v>98136.75</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6" t="s">
        <v>247</v>
      </c>
      <c r="H25" s="303" t="s">
        <v>248</v>
      </c>
      <c r="I25" s="303" t="s">
        <v>257</v>
      </c>
      <c r="J25" s="303" t="s">
        <v>249</v>
      </c>
      <c r="K25" s="303" t="s">
        <v>250</v>
      </c>
      <c r="L25" s="276" t="s">
        <v>251</v>
      </c>
      <c r="M25"/>
      <c r="U25" s="108"/>
      <c r="V25" s="108"/>
      <c r="W25" s="108"/>
    </row>
    <row r="26" spans="2:23" ht="15" customHeight="1" x14ac:dyDescent="0.25">
      <c r="B26" s="26"/>
      <c r="C26" s="304"/>
      <c r="D26" s="466" t="s">
        <v>224</v>
      </c>
      <c r="E26" s="466"/>
      <c r="F26" s="466"/>
      <c r="G26" s="343" t="s">
        <v>214</v>
      </c>
      <c r="H26" s="466" t="s">
        <v>213</v>
      </c>
      <c r="I26" s="466"/>
      <c r="J26" s="466"/>
      <c r="K26" s="466"/>
      <c r="L26" s="330"/>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5" t="s">
        <v>278</v>
      </c>
      <c r="M27"/>
      <c r="U27" s="108"/>
      <c r="V27" s="108"/>
      <c r="W27" s="108"/>
    </row>
    <row r="28" spans="2:23" x14ac:dyDescent="0.25">
      <c r="B28" s="101">
        <v>1</v>
      </c>
      <c r="C28" s="132">
        <f t="shared" ref="C28:C47" si="4">IF(L28&lt;&gt;0,VLOOKUP($D$7,Info_County_Code,2,FALSE),"")</f>
        <v>44</v>
      </c>
      <c r="D28" s="363" t="s">
        <v>224</v>
      </c>
      <c r="E28" s="151"/>
      <c r="F28" s="125" t="s">
        <v>177</v>
      </c>
      <c r="G28" s="117">
        <v>98136.75</v>
      </c>
      <c r="H28" s="126"/>
      <c r="I28" s="126"/>
      <c r="J28" s="117"/>
      <c r="K28" s="311"/>
      <c r="L28" s="315">
        <f>SUM(G28:K28)</f>
        <v>98136.75</v>
      </c>
      <c r="M28"/>
      <c r="U28" s="108"/>
      <c r="V28" s="108"/>
      <c r="W28" s="108"/>
    </row>
    <row r="29" spans="2:23" x14ac:dyDescent="0.25">
      <c r="B29" s="101">
        <v>2</v>
      </c>
      <c r="C29" s="132" t="str">
        <f t="shared" si="4"/>
        <v/>
      </c>
      <c r="D29" s="395"/>
      <c r="E29" s="395"/>
      <c r="F29" s="125"/>
      <c r="G29" s="117"/>
      <c r="H29" s="126"/>
      <c r="I29" s="120"/>
      <c r="J29" s="116"/>
      <c r="K29" s="312"/>
      <c r="L29" s="315">
        <f t="shared" ref="L29:L47" si="5">SUM(G29:K29)</f>
        <v>0</v>
      </c>
      <c r="M29"/>
      <c r="U29" s="108"/>
      <c r="V29" s="108"/>
      <c r="W29" s="108"/>
    </row>
    <row r="30" spans="2:23" x14ac:dyDescent="0.25">
      <c r="B30" s="101">
        <v>3</v>
      </c>
      <c r="C30" s="132" t="str">
        <f t="shared" si="4"/>
        <v/>
      </c>
      <c r="D30" s="395"/>
      <c r="E30" s="395"/>
      <c r="F30" s="125"/>
      <c r="G30" s="117"/>
      <c r="H30" s="126"/>
      <c r="I30" s="120"/>
      <c r="J30" s="116"/>
      <c r="K30" s="312"/>
      <c r="L30" s="315">
        <f t="shared" si="5"/>
        <v>0</v>
      </c>
      <c r="M30"/>
      <c r="U30" s="108"/>
      <c r="V30" s="108"/>
      <c r="W30" s="108"/>
    </row>
    <row r="31" spans="2:23" x14ac:dyDescent="0.25">
      <c r="B31" s="101">
        <v>4</v>
      </c>
      <c r="C31" s="132" t="str">
        <f t="shared" si="4"/>
        <v/>
      </c>
      <c r="D31" s="395"/>
      <c r="E31" s="395"/>
      <c r="F31" s="125"/>
      <c r="G31" s="117"/>
      <c r="H31" s="126"/>
      <c r="I31" s="120"/>
      <c r="J31" s="116"/>
      <c r="K31" s="312"/>
      <c r="L31" s="315">
        <f t="shared" si="5"/>
        <v>0</v>
      </c>
      <c r="M31"/>
      <c r="U31" s="108"/>
      <c r="V31" s="108"/>
      <c r="W31" s="108"/>
    </row>
    <row r="32" spans="2:23" x14ac:dyDescent="0.25">
      <c r="B32" s="101">
        <v>5</v>
      </c>
      <c r="C32" s="132" t="str">
        <f t="shared" si="4"/>
        <v/>
      </c>
      <c r="D32" s="395"/>
      <c r="E32" s="395"/>
      <c r="F32" s="125"/>
      <c r="G32" s="117"/>
      <c r="H32" s="126"/>
      <c r="I32" s="120"/>
      <c r="J32" s="116"/>
      <c r="K32" s="312"/>
      <c r="L32" s="315">
        <f t="shared" si="5"/>
        <v>0</v>
      </c>
      <c r="M32"/>
      <c r="U32" s="108"/>
      <c r="V32" s="108"/>
      <c r="W32" s="108"/>
    </row>
    <row r="33" spans="2:23" x14ac:dyDescent="0.25">
      <c r="B33" s="101">
        <v>6</v>
      </c>
      <c r="C33" s="132" t="str">
        <f t="shared" si="4"/>
        <v/>
      </c>
      <c r="D33" s="395"/>
      <c r="E33" s="395"/>
      <c r="F33" s="125"/>
      <c r="G33" s="117"/>
      <c r="H33" s="126"/>
      <c r="I33" s="120"/>
      <c r="J33" s="116"/>
      <c r="K33" s="312"/>
      <c r="L33" s="315">
        <f t="shared" si="5"/>
        <v>0</v>
      </c>
      <c r="M33"/>
      <c r="U33" s="108"/>
      <c r="V33" s="108"/>
      <c r="W33" s="108"/>
    </row>
    <row r="34" spans="2:23" x14ac:dyDescent="0.25">
      <c r="B34" s="101">
        <v>7</v>
      </c>
      <c r="C34" s="132" t="str">
        <f t="shared" si="4"/>
        <v/>
      </c>
      <c r="D34" s="395"/>
      <c r="E34" s="395"/>
      <c r="F34" s="125"/>
      <c r="G34" s="117"/>
      <c r="H34" s="126"/>
      <c r="I34" s="120"/>
      <c r="J34" s="116"/>
      <c r="K34" s="312"/>
      <c r="L34" s="315">
        <f t="shared" si="5"/>
        <v>0</v>
      </c>
      <c r="M34"/>
      <c r="U34" s="108"/>
      <c r="V34" s="108"/>
      <c r="W34" s="108"/>
    </row>
    <row r="35" spans="2:23" x14ac:dyDescent="0.25">
      <c r="B35" s="101">
        <v>8</v>
      </c>
      <c r="C35" s="132" t="str">
        <f t="shared" si="4"/>
        <v/>
      </c>
      <c r="D35" s="151"/>
      <c r="E35" s="151"/>
      <c r="F35" s="125"/>
      <c r="G35" s="117"/>
      <c r="H35" s="126"/>
      <c r="I35" s="120"/>
      <c r="J35" s="116"/>
      <c r="K35" s="312"/>
      <c r="L35" s="315">
        <f t="shared" si="5"/>
        <v>0</v>
      </c>
      <c r="M35"/>
      <c r="U35" s="108"/>
      <c r="V35" s="108"/>
      <c r="W35" s="108"/>
    </row>
    <row r="36" spans="2:23" x14ac:dyDescent="0.25">
      <c r="B36" s="101">
        <v>9</v>
      </c>
      <c r="C36" s="132" t="str">
        <f t="shared" si="4"/>
        <v/>
      </c>
      <c r="D36" s="151"/>
      <c r="E36" s="151"/>
      <c r="F36" s="125"/>
      <c r="G36" s="117"/>
      <c r="H36" s="126"/>
      <c r="I36" s="120"/>
      <c r="J36" s="116"/>
      <c r="K36" s="312"/>
      <c r="L36" s="315">
        <f t="shared" si="5"/>
        <v>0</v>
      </c>
      <c r="M36"/>
      <c r="U36" s="108"/>
      <c r="V36" s="108"/>
      <c r="W36" s="108"/>
    </row>
    <row r="37" spans="2:23" x14ac:dyDescent="0.25">
      <c r="B37" s="101">
        <v>10</v>
      </c>
      <c r="C37" s="132" t="str">
        <f t="shared" si="4"/>
        <v/>
      </c>
      <c r="D37" s="151"/>
      <c r="E37" s="151"/>
      <c r="F37" s="125"/>
      <c r="G37" s="117"/>
      <c r="H37" s="126"/>
      <c r="I37" s="120"/>
      <c r="J37" s="116"/>
      <c r="K37" s="312"/>
      <c r="L37" s="315">
        <f t="shared" si="5"/>
        <v>0</v>
      </c>
      <c r="M37"/>
      <c r="U37" s="108"/>
      <c r="V37" s="108"/>
      <c r="W37" s="108"/>
    </row>
    <row r="38" spans="2:23" x14ac:dyDescent="0.25">
      <c r="B38" s="101">
        <v>11</v>
      </c>
      <c r="C38" s="132" t="str">
        <f t="shared" si="4"/>
        <v/>
      </c>
      <c r="D38" s="151"/>
      <c r="E38" s="151"/>
      <c r="F38" s="125"/>
      <c r="G38" s="117"/>
      <c r="H38" s="126"/>
      <c r="I38" s="120"/>
      <c r="J38" s="116"/>
      <c r="K38" s="312"/>
      <c r="L38" s="315">
        <f t="shared" si="5"/>
        <v>0</v>
      </c>
      <c r="M38"/>
      <c r="U38" s="108"/>
      <c r="V38" s="108"/>
      <c r="W38" s="108"/>
    </row>
    <row r="39" spans="2:23" x14ac:dyDescent="0.25">
      <c r="B39" s="101">
        <v>12</v>
      </c>
      <c r="C39" s="132" t="str">
        <f t="shared" si="4"/>
        <v/>
      </c>
      <c r="D39" s="151"/>
      <c r="E39" s="151"/>
      <c r="F39" s="125"/>
      <c r="G39" s="117"/>
      <c r="H39" s="126"/>
      <c r="I39" s="120"/>
      <c r="J39" s="116"/>
      <c r="K39" s="312"/>
      <c r="L39" s="315">
        <f t="shared" si="5"/>
        <v>0</v>
      </c>
      <c r="M39"/>
      <c r="U39" s="108"/>
      <c r="V39" s="108"/>
      <c r="W39" s="108"/>
    </row>
    <row r="40" spans="2:23" x14ac:dyDescent="0.25">
      <c r="B40" s="101">
        <v>13</v>
      </c>
      <c r="C40" s="132" t="str">
        <f t="shared" si="4"/>
        <v/>
      </c>
      <c r="D40" s="151"/>
      <c r="E40" s="151"/>
      <c r="F40" s="125"/>
      <c r="G40" s="117"/>
      <c r="H40" s="126"/>
      <c r="I40" s="120"/>
      <c r="J40" s="116"/>
      <c r="K40" s="312"/>
      <c r="L40" s="315">
        <f t="shared" si="5"/>
        <v>0</v>
      </c>
      <c r="M40"/>
      <c r="U40" s="108"/>
      <c r="V40" s="108"/>
      <c r="W40" s="108"/>
    </row>
    <row r="41" spans="2:23" x14ac:dyDescent="0.25">
      <c r="B41" s="101">
        <v>14</v>
      </c>
      <c r="C41" s="132" t="str">
        <f t="shared" si="4"/>
        <v/>
      </c>
      <c r="D41" s="151"/>
      <c r="E41" s="151"/>
      <c r="F41" s="125"/>
      <c r="G41" s="117"/>
      <c r="H41" s="126"/>
      <c r="I41" s="120"/>
      <c r="J41" s="116"/>
      <c r="K41" s="312"/>
      <c r="L41" s="315">
        <f t="shared" si="5"/>
        <v>0</v>
      </c>
      <c r="M41"/>
      <c r="U41" s="108"/>
      <c r="V41" s="108"/>
      <c r="W41" s="108"/>
    </row>
    <row r="42" spans="2:23" x14ac:dyDescent="0.25">
      <c r="B42" s="101">
        <v>15</v>
      </c>
      <c r="C42" s="132" t="str">
        <f t="shared" si="4"/>
        <v/>
      </c>
      <c r="D42" s="151"/>
      <c r="E42" s="151"/>
      <c r="F42" s="125"/>
      <c r="G42" s="117"/>
      <c r="H42" s="126"/>
      <c r="I42" s="120"/>
      <c r="J42" s="116"/>
      <c r="K42" s="312"/>
      <c r="L42" s="315">
        <f t="shared" si="5"/>
        <v>0</v>
      </c>
      <c r="M42"/>
      <c r="U42" s="108"/>
      <c r="V42" s="108"/>
      <c r="W42" s="108"/>
    </row>
    <row r="43" spans="2:23" x14ac:dyDescent="0.25">
      <c r="B43" s="101">
        <v>16</v>
      </c>
      <c r="C43" s="132" t="str">
        <f t="shared" si="4"/>
        <v/>
      </c>
      <c r="D43" s="151"/>
      <c r="E43" s="151"/>
      <c r="F43" s="125"/>
      <c r="G43" s="117"/>
      <c r="H43" s="126"/>
      <c r="I43" s="120"/>
      <c r="J43" s="116"/>
      <c r="K43" s="312"/>
      <c r="L43" s="315">
        <f t="shared" si="5"/>
        <v>0</v>
      </c>
      <c r="M43"/>
      <c r="U43" s="108"/>
      <c r="V43" s="108"/>
      <c r="W43" s="108"/>
    </row>
    <row r="44" spans="2:23" x14ac:dyDescent="0.25">
      <c r="B44" s="101">
        <v>17</v>
      </c>
      <c r="C44" s="132" t="str">
        <f t="shared" si="4"/>
        <v/>
      </c>
      <c r="D44" s="151"/>
      <c r="E44" s="151"/>
      <c r="F44" s="125"/>
      <c r="G44" s="117"/>
      <c r="H44" s="126"/>
      <c r="I44" s="120"/>
      <c r="J44" s="116"/>
      <c r="K44" s="312"/>
      <c r="L44" s="315">
        <f t="shared" si="5"/>
        <v>0</v>
      </c>
      <c r="M44"/>
      <c r="U44" s="108"/>
      <c r="V44" s="108"/>
      <c r="W44" s="108"/>
    </row>
    <row r="45" spans="2:23" x14ac:dyDescent="0.25">
      <c r="B45" s="101">
        <v>18</v>
      </c>
      <c r="C45" s="132" t="str">
        <f t="shared" si="4"/>
        <v/>
      </c>
      <c r="D45" s="151"/>
      <c r="E45" s="151"/>
      <c r="F45" s="125"/>
      <c r="G45" s="117"/>
      <c r="H45" s="126"/>
      <c r="I45" s="120"/>
      <c r="J45" s="116"/>
      <c r="K45" s="312"/>
      <c r="L45" s="315">
        <f t="shared" si="5"/>
        <v>0</v>
      </c>
      <c r="M45"/>
      <c r="U45" s="108"/>
      <c r="V45" s="108"/>
      <c r="W45" s="108"/>
    </row>
    <row r="46" spans="2:23" x14ac:dyDescent="0.25">
      <c r="B46" s="101">
        <v>19</v>
      </c>
      <c r="C46" s="132" t="str">
        <f t="shared" si="4"/>
        <v/>
      </c>
      <c r="D46" s="151"/>
      <c r="E46" s="151"/>
      <c r="F46" s="125"/>
      <c r="G46" s="117"/>
      <c r="H46" s="126"/>
      <c r="I46" s="120"/>
      <c r="J46" s="116"/>
      <c r="K46" s="312"/>
      <c r="L46" s="315">
        <f t="shared" si="5"/>
        <v>0</v>
      </c>
      <c r="M46"/>
      <c r="U46" s="108"/>
      <c r="V46" s="108"/>
      <c r="W46" s="108"/>
    </row>
    <row r="47" spans="2:23" x14ac:dyDescent="0.25">
      <c r="B47" s="101">
        <v>20</v>
      </c>
      <c r="C47" s="132" t="str">
        <f t="shared" si="4"/>
        <v/>
      </c>
      <c r="D47" s="151"/>
      <c r="E47" s="151"/>
      <c r="F47" s="125"/>
      <c r="G47" s="117"/>
      <c r="H47" s="126"/>
      <c r="I47" s="120"/>
      <c r="J47" s="116"/>
      <c r="K47" s="312"/>
      <c r="L47" s="315">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60"/>
      <c r="C1" s="460"/>
      <c r="D1" s="460"/>
    </row>
    <row r="2" spans="2:20" s="320" customFormat="1" ht="18" x14ac:dyDescent="0.25">
      <c r="B2" s="392"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3" t="s">
        <v>1</v>
      </c>
      <c r="C7" s="433"/>
      <c r="D7" s="9" t="str">
        <f>IF(ISBLANK('1. Information'!D8),"",'1. Information'!D8)</f>
        <v>Santa Cruz</v>
      </c>
      <c r="F7" s="94" t="s">
        <v>2</v>
      </c>
      <c r="G7" s="109">
        <f>IF(ISBLANK('1. Information'!D7),"",'1. Information'!D7)</f>
        <v>43464</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6" t="s">
        <v>32</v>
      </c>
      <c r="F11" s="124" t="s">
        <v>246</v>
      </c>
      <c r="G11" s="101" t="s">
        <v>247</v>
      </c>
      <c r="H11" s="101" t="s">
        <v>248</v>
      </c>
      <c r="I11" s="248" t="s">
        <v>257</v>
      </c>
      <c r="J11" s="276" t="s">
        <v>249</v>
      </c>
      <c r="R11" s="108"/>
      <c r="S11" s="108"/>
    </row>
    <row r="12" spans="2:20" x14ac:dyDescent="0.25">
      <c r="B12" s="26"/>
      <c r="C12" s="304"/>
      <c r="D12" s="323" t="s">
        <v>301</v>
      </c>
      <c r="E12" s="341" t="s">
        <v>28</v>
      </c>
      <c r="F12" s="459" t="s">
        <v>30</v>
      </c>
      <c r="G12" s="459"/>
      <c r="H12" s="459"/>
      <c r="I12" s="459"/>
      <c r="J12" s="330"/>
      <c r="R12" s="26"/>
      <c r="S12" s="26"/>
      <c r="T12" s="26"/>
    </row>
    <row r="13" spans="2:20" ht="80.25" customHeight="1" x14ac:dyDescent="0.25">
      <c r="B13" s="76" t="s">
        <v>134</v>
      </c>
      <c r="C13" s="78" t="s">
        <v>195</v>
      </c>
      <c r="D13" s="21" t="s">
        <v>130</v>
      </c>
      <c r="E13" s="30" t="s">
        <v>300</v>
      </c>
      <c r="F13" s="65" t="s">
        <v>5</v>
      </c>
      <c r="G13" s="64" t="s">
        <v>6</v>
      </c>
      <c r="H13" s="64" t="s">
        <v>31</v>
      </c>
      <c r="I13" s="64" t="s">
        <v>15</v>
      </c>
      <c r="J13" s="305" t="s">
        <v>278</v>
      </c>
      <c r="R13" s="108"/>
      <c r="S13" s="108"/>
    </row>
    <row r="14" spans="2:20" x14ac:dyDescent="0.25">
      <c r="B14" s="101">
        <v>1</v>
      </c>
      <c r="C14" s="132" t="str">
        <f>IF(J14&lt;&gt;0,VLOOKUP($D$7,Info_County_Code,2,FALSE),"")</f>
        <v/>
      </c>
      <c r="D14" s="84" t="s">
        <v>120</v>
      </c>
      <c r="E14" s="117"/>
      <c r="F14" s="126"/>
      <c r="G14" s="126"/>
      <c r="H14" s="117"/>
      <c r="I14" s="311"/>
      <c r="J14" s="315">
        <f>SUM(E14:I14)</f>
        <v>0</v>
      </c>
      <c r="R14" s="108"/>
      <c r="S14" s="108"/>
    </row>
    <row r="15" spans="2:20" x14ac:dyDescent="0.25">
      <c r="B15" s="101">
        <v>2</v>
      </c>
      <c r="C15" s="132" t="str">
        <f>IF(J15&lt;&gt;0,VLOOKUP($D$7,Info_County_Code,2,FALSE),"")</f>
        <v/>
      </c>
      <c r="D15" s="84" t="s">
        <v>121</v>
      </c>
      <c r="E15" s="116"/>
      <c r="F15" s="120"/>
      <c r="G15" s="116"/>
      <c r="H15" s="116"/>
      <c r="I15" s="312"/>
      <c r="J15" s="315">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G15" sqref="G14:G15"/>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0" customFormat="1" x14ac:dyDescent="0.2">
      <c r="B2" s="390"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3" t="s">
        <v>1</v>
      </c>
      <c r="C7" s="433"/>
      <c r="D7" s="9" t="str">
        <f>IF(ISBLANK('1. Information'!D8),"",'1. Information'!D8)</f>
        <v>Santa Cruz</v>
      </c>
      <c r="E7" s="3"/>
      <c r="F7" s="97" t="s">
        <v>178</v>
      </c>
      <c r="G7" s="109">
        <f>IF(ISBLANK('1. Information'!D7),"",'1. Information'!D7)</f>
        <v>43464</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30" x14ac:dyDescent="0.2">
      <c r="B13" s="101">
        <v>1</v>
      </c>
      <c r="C13" s="132">
        <f t="shared" ref="C13:C42" si="0">IF(F13&lt;&gt;0,VLOOKUP($D$7,Info_County_Code,2,FALSE),"")</f>
        <v>44</v>
      </c>
      <c r="D13" s="149" t="s">
        <v>38</v>
      </c>
      <c r="E13" s="336" t="s">
        <v>290</v>
      </c>
      <c r="F13" s="335">
        <v>177722</v>
      </c>
      <c r="G13" s="363" t="s">
        <v>342</v>
      </c>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3">
        <v>11</v>
      </c>
      <c r="C23" s="132" t="str">
        <f t="shared" si="0"/>
        <v/>
      </c>
      <c r="D23" s="149"/>
      <c r="E23" s="133"/>
      <c r="F23" s="150"/>
      <c r="G23" s="151"/>
    </row>
    <row r="24" spans="2:7" x14ac:dyDescent="0.2">
      <c r="B24" s="253">
        <v>12</v>
      </c>
      <c r="C24" s="132" t="str">
        <f t="shared" si="0"/>
        <v/>
      </c>
      <c r="D24" s="149"/>
      <c r="E24" s="133"/>
      <c r="F24" s="150"/>
      <c r="G24" s="151"/>
    </row>
    <row r="25" spans="2:7" x14ac:dyDescent="0.2">
      <c r="B25" s="253">
        <v>13</v>
      </c>
      <c r="C25" s="132" t="str">
        <f t="shared" si="0"/>
        <v/>
      </c>
      <c r="D25" s="149"/>
      <c r="E25" s="133"/>
      <c r="F25" s="150"/>
      <c r="G25" s="151"/>
    </row>
    <row r="26" spans="2:7" x14ac:dyDescent="0.2">
      <c r="B26" s="253">
        <v>14</v>
      </c>
      <c r="C26" s="132" t="str">
        <f t="shared" si="0"/>
        <v/>
      </c>
      <c r="D26" s="149"/>
      <c r="E26" s="133"/>
      <c r="F26" s="150"/>
      <c r="G26" s="151"/>
    </row>
    <row r="27" spans="2:7" x14ac:dyDescent="0.2">
      <c r="B27" s="253">
        <v>15</v>
      </c>
      <c r="C27" s="132" t="str">
        <f t="shared" si="0"/>
        <v/>
      </c>
      <c r="D27" s="149"/>
      <c r="E27" s="133"/>
      <c r="F27" s="152"/>
      <c r="G27" s="151"/>
    </row>
    <row r="28" spans="2:7" x14ac:dyDescent="0.2">
      <c r="B28" s="253">
        <v>16</v>
      </c>
      <c r="C28" s="132" t="str">
        <f t="shared" si="0"/>
        <v/>
      </c>
      <c r="D28" s="149"/>
      <c r="E28" s="133"/>
      <c r="F28" s="152"/>
      <c r="G28" s="151"/>
    </row>
    <row r="29" spans="2:7" x14ac:dyDescent="0.2">
      <c r="B29" s="253">
        <v>17</v>
      </c>
      <c r="C29" s="132" t="str">
        <f t="shared" si="0"/>
        <v/>
      </c>
      <c r="D29" s="149"/>
      <c r="E29" s="133"/>
      <c r="F29" s="152"/>
      <c r="G29" s="151"/>
    </row>
    <row r="30" spans="2:7" x14ac:dyDescent="0.2">
      <c r="B30" s="253">
        <v>18</v>
      </c>
      <c r="C30" s="132" t="str">
        <f t="shared" si="0"/>
        <v/>
      </c>
      <c r="D30" s="149"/>
      <c r="E30" s="133"/>
      <c r="F30" s="152"/>
      <c r="G30" s="151"/>
    </row>
    <row r="31" spans="2:7" x14ac:dyDescent="0.2">
      <c r="B31" s="253">
        <v>19</v>
      </c>
      <c r="C31" s="132" t="str">
        <f t="shared" si="0"/>
        <v/>
      </c>
      <c r="D31" s="149"/>
      <c r="E31" s="133"/>
      <c r="F31" s="152"/>
      <c r="G31" s="151"/>
    </row>
    <row r="32" spans="2:7" x14ac:dyDescent="0.2">
      <c r="B32" s="253">
        <v>20</v>
      </c>
      <c r="C32" s="132" t="str">
        <f t="shared" si="0"/>
        <v/>
      </c>
      <c r="D32" s="149"/>
      <c r="E32" s="133"/>
      <c r="F32" s="152"/>
      <c r="G32" s="151"/>
    </row>
    <row r="33" spans="2:7" x14ac:dyDescent="0.2">
      <c r="B33" s="253">
        <v>21</v>
      </c>
      <c r="C33" s="132" t="str">
        <f t="shared" si="0"/>
        <v/>
      </c>
      <c r="D33" s="149"/>
      <c r="E33" s="133"/>
      <c r="F33" s="150"/>
      <c r="G33" s="151"/>
    </row>
    <row r="34" spans="2:7" x14ac:dyDescent="0.2">
      <c r="B34" s="253">
        <v>22</v>
      </c>
      <c r="C34" s="132" t="str">
        <f t="shared" si="0"/>
        <v/>
      </c>
      <c r="D34" s="149"/>
      <c r="E34" s="133"/>
      <c r="F34" s="150"/>
      <c r="G34" s="151"/>
    </row>
    <row r="35" spans="2:7" x14ac:dyDescent="0.2">
      <c r="B35" s="253">
        <v>23</v>
      </c>
      <c r="C35" s="132" t="str">
        <f t="shared" si="0"/>
        <v/>
      </c>
      <c r="D35" s="149"/>
      <c r="E35" s="133"/>
      <c r="F35" s="150"/>
      <c r="G35" s="151"/>
    </row>
    <row r="36" spans="2:7" x14ac:dyDescent="0.2">
      <c r="B36" s="253">
        <v>24</v>
      </c>
      <c r="C36" s="132" t="str">
        <f t="shared" si="0"/>
        <v/>
      </c>
      <c r="D36" s="149"/>
      <c r="E36" s="133"/>
      <c r="F36" s="150"/>
      <c r="G36" s="151"/>
    </row>
    <row r="37" spans="2:7" x14ac:dyDescent="0.2">
      <c r="B37" s="253">
        <v>25</v>
      </c>
      <c r="C37" s="132" t="str">
        <f t="shared" si="0"/>
        <v/>
      </c>
      <c r="D37" s="149"/>
      <c r="E37" s="133"/>
      <c r="F37" s="152"/>
      <c r="G37" s="151"/>
    </row>
    <row r="38" spans="2:7" x14ac:dyDescent="0.2">
      <c r="B38" s="253">
        <v>26</v>
      </c>
      <c r="C38" s="132" t="str">
        <f t="shared" si="0"/>
        <v/>
      </c>
      <c r="D38" s="149"/>
      <c r="E38" s="133"/>
      <c r="F38" s="152"/>
      <c r="G38" s="151"/>
    </row>
    <row r="39" spans="2:7" x14ac:dyDescent="0.2">
      <c r="B39" s="253">
        <v>27</v>
      </c>
      <c r="C39" s="132" t="str">
        <f t="shared" si="0"/>
        <v/>
      </c>
      <c r="D39" s="149"/>
      <c r="E39" s="133"/>
      <c r="F39" s="152"/>
      <c r="G39" s="151"/>
    </row>
    <row r="40" spans="2:7" x14ac:dyDescent="0.2">
      <c r="B40" s="253">
        <v>28</v>
      </c>
      <c r="C40" s="132" t="str">
        <f t="shared" si="0"/>
        <v/>
      </c>
      <c r="D40" s="149"/>
      <c r="E40" s="133"/>
      <c r="F40" s="152"/>
      <c r="G40" s="151"/>
    </row>
    <row r="41" spans="2:7" x14ac:dyDescent="0.2">
      <c r="B41" s="253">
        <v>29</v>
      </c>
      <c r="C41" s="132" t="str">
        <f t="shared" si="0"/>
        <v/>
      </c>
      <c r="D41" s="149"/>
      <c r="E41" s="133"/>
      <c r="F41" s="152"/>
      <c r="G41" s="151"/>
    </row>
    <row r="42" spans="2:7" x14ac:dyDescent="0.2">
      <c r="B42" s="253">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6" t="s">
        <v>246</v>
      </c>
      <c r="G46" s="115" t="s">
        <v>247</v>
      </c>
    </row>
    <row r="47" spans="2:7" ht="15.75" x14ac:dyDescent="0.2">
      <c r="B47" s="76" t="s">
        <v>134</v>
      </c>
      <c r="C47" s="56" t="s">
        <v>11</v>
      </c>
      <c r="D47" s="56" t="s">
        <v>191</v>
      </c>
      <c r="E47" s="355" t="s">
        <v>110</v>
      </c>
      <c r="F47" s="31" t="s">
        <v>112</v>
      </c>
      <c r="G47" s="355" t="s">
        <v>113</v>
      </c>
    </row>
    <row r="48" spans="2:7" x14ac:dyDescent="0.2">
      <c r="B48" s="101">
        <v>1</v>
      </c>
      <c r="C48" s="132" t="str">
        <f t="shared" ref="C48:C77" si="1">IF(F48&lt;&gt;0,VLOOKUP($D$7,Info_County_Code,2,FALSE),"")</f>
        <v/>
      </c>
      <c r="D48" s="334" t="s">
        <v>286</v>
      </c>
      <c r="E48" s="336"/>
      <c r="F48" s="150"/>
      <c r="G48" s="363"/>
    </row>
    <row r="49" spans="2:7" x14ac:dyDescent="0.2">
      <c r="B49" s="101">
        <v>2</v>
      </c>
      <c r="C49" s="132" t="str">
        <f t="shared" si="1"/>
        <v/>
      </c>
      <c r="D49" s="334" t="s">
        <v>286</v>
      </c>
      <c r="E49" s="133"/>
      <c r="F49" s="150"/>
      <c r="G49" s="363"/>
    </row>
    <row r="50" spans="2:7" x14ac:dyDescent="0.2">
      <c r="B50" s="101">
        <v>3</v>
      </c>
      <c r="C50" s="132" t="str">
        <f t="shared" si="1"/>
        <v/>
      </c>
      <c r="D50" s="334" t="s">
        <v>286</v>
      </c>
      <c r="E50" s="133"/>
      <c r="F50" s="150"/>
      <c r="G50" s="151"/>
    </row>
    <row r="51" spans="2:7" x14ac:dyDescent="0.2">
      <c r="B51" s="253">
        <v>4</v>
      </c>
      <c r="C51" s="132" t="str">
        <f t="shared" si="1"/>
        <v/>
      </c>
      <c r="D51" s="334" t="s">
        <v>286</v>
      </c>
      <c r="E51" s="133"/>
      <c r="F51" s="150"/>
      <c r="G51" s="151"/>
    </row>
    <row r="52" spans="2:7" x14ac:dyDescent="0.2">
      <c r="B52" s="253">
        <v>5</v>
      </c>
      <c r="C52" s="132" t="str">
        <f t="shared" si="1"/>
        <v/>
      </c>
      <c r="D52" s="334" t="s">
        <v>286</v>
      </c>
      <c r="E52" s="133"/>
      <c r="F52" s="150"/>
      <c r="G52" s="151"/>
    </row>
    <row r="53" spans="2:7" x14ac:dyDescent="0.2">
      <c r="B53" s="253">
        <v>6</v>
      </c>
      <c r="C53" s="132" t="str">
        <f t="shared" si="1"/>
        <v/>
      </c>
      <c r="D53" s="334" t="s">
        <v>286</v>
      </c>
      <c r="E53" s="133"/>
      <c r="F53" s="150"/>
      <c r="G53" s="151"/>
    </row>
    <row r="54" spans="2:7" x14ac:dyDescent="0.2">
      <c r="B54" s="253">
        <v>7</v>
      </c>
      <c r="C54" s="132" t="str">
        <f t="shared" si="1"/>
        <v/>
      </c>
      <c r="D54" s="334" t="s">
        <v>286</v>
      </c>
      <c r="E54" s="133"/>
      <c r="F54" s="150"/>
      <c r="G54" s="151"/>
    </row>
    <row r="55" spans="2:7" x14ac:dyDescent="0.2">
      <c r="B55" s="253">
        <v>8</v>
      </c>
      <c r="C55" s="132" t="str">
        <f t="shared" si="1"/>
        <v/>
      </c>
      <c r="D55" s="334" t="s">
        <v>286</v>
      </c>
      <c r="E55" s="133"/>
      <c r="F55" s="150"/>
      <c r="G55" s="151"/>
    </row>
    <row r="56" spans="2:7" x14ac:dyDescent="0.2">
      <c r="B56" s="253">
        <v>9</v>
      </c>
      <c r="C56" s="132" t="str">
        <f t="shared" si="1"/>
        <v/>
      </c>
      <c r="D56" s="334" t="s">
        <v>286</v>
      </c>
      <c r="E56" s="133"/>
      <c r="F56" s="150"/>
      <c r="G56" s="151"/>
    </row>
    <row r="57" spans="2:7" x14ac:dyDescent="0.2">
      <c r="B57" s="253">
        <v>10</v>
      </c>
      <c r="C57" s="132" t="str">
        <f t="shared" si="1"/>
        <v/>
      </c>
      <c r="D57" s="334" t="s">
        <v>286</v>
      </c>
      <c r="E57" s="133"/>
      <c r="F57" s="150"/>
      <c r="G57" s="151"/>
    </row>
    <row r="58" spans="2:7" x14ac:dyDescent="0.2">
      <c r="B58" s="253">
        <v>11</v>
      </c>
      <c r="C58" s="132" t="str">
        <f t="shared" si="1"/>
        <v/>
      </c>
      <c r="D58" s="334" t="s">
        <v>286</v>
      </c>
      <c r="E58" s="133"/>
      <c r="F58" s="150"/>
      <c r="G58" s="151"/>
    </row>
    <row r="59" spans="2:7" x14ac:dyDescent="0.2">
      <c r="B59" s="253">
        <v>12</v>
      </c>
      <c r="C59" s="132" t="str">
        <f t="shared" si="1"/>
        <v/>
      </c>
      <c r="D59" s="334" t="s">
        <v>286</v>
      </c>
      <c r="E59" s="133"/>
      <c r="F59" s="150"/>
      <c r="G59" s="151"/>
    </row>
    <row r="60" spans="2:7" x14ac:dyDescent="0.2">
      <c r="B60" s="253">
        <v>13</v>
      </c>
      <c r="C60" s="132" t="str">
        <f t="shared" si="1"/>
        <v/>
      </c>
      <c r="D60" s="334" t="s">
        <v>286</v>
      </c>
      <c r="E60" s="133"/>
      <c r="F60" s="150"/>
      <c r="G60" s="151"/>
    </row>
    <row r="61" spans="2:7" x14ac:dyDescent="0.2">
      <c r="B61" s="253">
        <v>14</v>
      </c>
      <c r="C61" s="132" t="str">
        <f t="shared" si="1"/>
        <v/>
      </c>
      <c r="D61" s="334" t="s">
        <v>286</v>
      </c>
      <c r="E61" s="133"/>
      <c r="F61" s="150"/>
      <c r="G61" s="151"/>
    </row>
    <row r="62" spans="2:7" x14ac:dyDescent="0.2">
      <c r="B62" s="253">
        <v>15</v>
      </c>
      <c r="C62" s="132" t="str">
        <f t="shared" si="1"/>
        <v/>
      </c>
      <c r="D62" s="334" t="s">
        <v>286</v>
      </c>
      <c r="E62" s="133"/>
      <c r="F62" s="150"/>
      <c r="G62" s="151"/>
    </row>
    <row r="63" spans="2:7" x14ac:dyDescent="0.2">
      <c r="B63" s="253">
        <v>16</v>
      </c>
      <c r="C63" s="132" t="str">
        <f t="shared" si="1"/>
        <v/>
      </c>
      <c r="D63" s="334" t="s">
        <v>286</v>
      </c>
      <c r="E63" s="133"/>
      <c r="F63" s="150"/>
      <c r="G63" s="151"/>
    </row>
    <row r="64" spans="2:7" x14ac:dyDescent="0.2">
      <c r="B64" s="253">
        <v>17</v>
      </c>
      <c r="C64" s="132" t="str">
        <f t="shared" si="1"/>
        <v/>
      </c>
      <c r="D64" s="334" t="s">
        <v>286</v>
      </c>
      <c r="E64" s="133"/>
      <c r="F64" s="150"/>
      <c r="G64" s="151"/>
    </row>
    <row r="65" spans="2:7" x14ac:dyDescent="0.2">
      <c r="B65" s="253">
        <v>18</v>
      </c>
      <c r="C65" s="132" t="str">
        <f t="shared" si="1"/>
        <v/>
      </c>
      <c r="D65" s="334" t="s">
        <v>286</v>
      </c>
      <c r="E65" s="133"/>
      <c r="F65" s="150"/>
      <c r="G65" s="151"/>
    </row>
    <row r="66" spans="2:7" x14ac:dyDescent="0.2">
      <c r="B66" s="253">
        <v>19</v>
      </c>
      <c r="C66" s="132" t="str">
        <f t="shared" si="1"/>
        <v/>
      </c>
      <c r="D66" s="334" t="s">
        <v>286</v>
      </c>
      <c r="E66" s="133"/>
      <c r="F66" s="150"/>
      <c r="G66" s="151"/>
    </row>
    <row r="67" spans="2:7" x14ac:dyDescent="0.2">
      <c r="B67" s="253">
        <v>20</v>
      </c>
      <c r="C67" s="132" t="str">
        <f t="shared" si="1"/>
        <v/>
      </c>
      <c r="D67" s="334" t="s">
        <v>286</v>
      </c>
      <c r="E67" s="133"/>
      <c r="F67" s="150"/>
      <c r="G67" s="151"/>
    </row>
    <row r="68" spans="2:7" x14ac:dyDescent="0.2">
      <c r="B68" s="253">
        <v>21</v>
      </c>
      <c r="C68" s="132" t="str">
        <f t="shared" si="1"/>
        <v/>
      </c>
      <c r="D68" s="334" t="s">
        <v>286</v>
      </c>
      <c r="E68" s="133"/>
      <c r="F68" s="150"/>
      <c r="G68" s="151"/>
    </row>
    <row r="69" spans="2:7" x14ac:dyDescent="0.2">
      <c r="B69" s="253">
        <v>22</v>
      </c>
      <c r="C69" s="132" t="str">
        <f t="shared" si="1"/>
        <v/>
      </c>
      <c r="D69" s="334" t="s">
        <v>286</v>
      </c>
      <c r="E69" s="133"/>
      <c r="F69" s="150"/>
      <c r="G69" s="151"/>
    </row>
    <row r="70" spans="2:7" x14ac:dyDescent="0.2">
      <c r="B70" s="253">
        <v>23</v>
      </c>
      <c r="C70" s="132" t="str">
        <f t="shared" si="1"/>
        <v/>
      </c>
      <c r="D70" s="334" t="s">
        <v>286</v>
      </c>
      <c r="E70" s="133"/>
      <c r="F70" s="150"/>
      <c r="G70" s="151"/>
    </row>
    <row r="71" spans="2:7" x14ac:dyDescent="0.2">
      <c r="B71" s="253">
        <v>24</v>
      </c>
      <c r="C71" s="132" t="str">
        <f t="shared" si="1"/>
        <v/>
      </c>
      <c r="D71" s="334" t="s">
        <v>286</v>
      </c>
      <c r="E71" s="133"/>
      <c r="F71" s="150"/>
      <c r="G71" s="151"/>
    </row>
    <row r="72" spans="2:7" x14ac:dyDescent="0.2">
      <c r="B72" s="253">
        <v>25</v>
      </c>
      <c r="C72" s="132" t="str">
        <f t="shared" si="1"/>
        <v/>
      </c>
      <c r="D72" s="334" t="s">
        <v>286</v>
      </c>
      <c r="E72" s="133"/>
      <c r="F72" s="150"/>
      <c r="G72" s="151"/>
    </row>
    <row r="73" spans="2:7" x14ac:dyDescent="0.2">
      <c r="B73" s="253">
        <v>26</v>
      </c>
      <c r="C73" s="132" t="str">
        <f t="shared" si="1"/>
        <v/>
      </c>
      <c r="D73" s="334" t="s">
        <v>286</v>
      </c>
      <c r="E73" s="133"/>
      <c r="F73" s="150"/>
      <c r="G73" s="151"/>
    </row>
    <row r="74" spans="2:7" x14ac:dyDescent="0.2">
      <c r="B74" s="253">
        <v>27</v>
      </c>
      <c r="C74" s="132" t="str">
        <f t="shared" si="1"/>
        <v/>
      </c>
      <c r="D74" s="334" t="s">
        <v>286</v>
      </c>
      <c r="E74" s="133"/>
      <c r="F74" s="150"/>
      <c r="G74" s="151"/>
    </row>
    <row r="75" spans="2:7" x14ac:dyDescent="0.2">
      <c r="B75" s="253">
        <v>28</v>
      </c>
      <c r="C75" s="132" t="str">
        <f t="shared" si="1"/>
        <v/>
      </c>
      <c r="D75" s="334" t="s">
        <v>286</v>
      </c>
      <c r="E75" s="133"/>
      <c r="F75" s="150"/>
      <c r="G75" s="151"/>
    </row>
    <row r="76" spans="2:7" x14ac:dyDescent="0.2">
      <c r="B76" s="253">
        <v>29</v>
      </c>
      <c r="C76" s="132" t="str">
        <f t="shared" si="1"/>
        <v/>
      </c>
      <c r="D76" s="334" t="s">
        <v>286</v>
      </c>
      <c r="E76" s="133"/>
      <c r="F76" s="150"/>
      <c r="G76" s="151"/>
    </row>
    <row r="77" spans="2:7" x14ac:dyDescent="0.2">
      <c r="B77" s="253">
        <v>30</v>
      </c>
      <c r="C77" s="132" t="str">
        <f t="shared" si="1"/>
        <v/>
      </c>
      <c r="D77" s="334"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5" t="s">
        <v>246</v>
      </c>
      <c r="G81" s="276" t="s">
        <v>247</v>
      </c>
    </row>
    <row r="82" spans="2:7" ht="15.75" x14ac:dyDescent="0.2">
      <c r="B82" s="76" t="s">
        <v>134</v>
      </c>
      <c r="C82" s="56" t="s">
        <v>11</v>
      </c>
      <c r="D82" s="56" t="s">
        <v>191</v>
      </c>
      <c r="E82" s="355" t="s">
        <v>110</v>
      </c>
      <c r="F82" s="31" t="s">
        <v>112</v>
      </c>
      <c r="G82" s="355" t="s">
        <v>113</v>
      </c>
    </row>
    <row r="83" spans="2:7" x14ac:dyDescent="0.2">
      <c r="B83" s="101">
        <v>1</v>
      </c>
      <c r="C83" s="132" t="str">
        <f t="shared" ref="C83:C112" si="2">IF(F83&lt;&gt;0,VLOOKUP($D$7,Info_County_Code,2,FALSE),"")</f>
        <v/>
      </c>
      <c r="D83" s="157" t="s">
        <v>192</v>
      </c>
      <c r="E83" s="336"/>
      <c r="F83" s="150"/>
      <c r="G83" s="363"/>
    </row>
    <row r="84" spans="2:7" x14ac:dyDescent="0.2">
      <c r="B84" s="101">
        <v>2</v>
      </c>
      <c r="C84" s="132" t="str">
        <f t="shared" si="2"/>
        <v/>
      </c>
      <c r="D84" s="157" t="s">
        <v>192</v>
      </c>
      <c r="E84" s="133"/>
      <c r="F84" s="150"/>
      <c r="G84" s="363"/>
    </row>
    <row r="85" spans="2:7" x14ac:dyDescent="0.2">
      <c r="B85" s="101">
        <v>3</v>
      </c>
      <c r="C85" s="132" t="str">
        <f t="shared" si="2"/>
        <v/>
      </c>
      <c r="D85" s="157" t="s">
        <v>192</v>
      </c>
      <c r="E85" s="133"/>
      <c r="F85" s="150"/>
      <c r="G85" s="151"/>
    </row>
    <row r="86" spans="2:7" x14ac:dyDescent="0.2">
      <c r="B86" s="253">
        <v>4</v>
      </c>
      <c r="C86" s="132" t="str">
        <f t="shared" si="2"/>
        <v/>
      </c>
      <c r="D86" s="157" t="s">
        <v>192</v>
      </c>
      <c r="E86" s="133"/>
      <c r="F86" s="150"/>
      <c r="G86" s="151"/>
    </row>
    <row r="87" spans="2:7" x14ac:dyDescent="0.2">
      <c r="B87" s="253">
        <v>5</v>
      </c>
      <c r="C87" s="132" t="str">
        <f t="shared" si="2"/>
        <v/>
      </c>
      <c r="D87" s="157" t="s">
        <v>192</v>
      </c>
      <c r="E87" s="133"/>
      <c r="F87" s="150"/>
      <c r="G87" s="151"/>
    </row>
    <row r="88" spans="2:7" x14ac:dyDescent="0.2">
      <c r="B88" s="253">
        <v>6</v>
      </c>
      <c r="C88" s="132" t="str">
        <f t="shared" si="2"/>
        <v/>
      </c>
      <c r="D88" s="157" t="s">
        <v>192</v>
      </c>
      <c r="E88" s="133"/>
      <c r="F88" s="150"/>
      <c r="G88" s="151"/>
    </row>
    <row r="89" spans="2:7" x14ac:dyDescent="0.2">
      <c r="B89" s="253">
        <v>7</v>
      </c>
      <c r="C89" s="132" t="str">
        <f t="shared" si="2"/>
        <v/>
      </c>
      <c r="D89" s="157" t="s">
        <v>192</v>
      </c>
      <c r="E89" s="133"/>
      <c r="F89" s="150"/>
      <c r="G89" s="151"/>
    </row>
    <row r="90" spans="2:7" x14ac:dyDescent="0.2">
      <c r="B90" s="253">
        <v>8</v>
      </c>
      <c r="C90" s="132" t="str">
        <f t="shared" si="2"/>
        <v/>
      </c>
      <c r="D90" s="157" t="s">
        <v>192</v>
      </c>
      <c r="E90" s="133"/>
      <c r="F90" s="150"/>
      <c r="G90" s="151"/>
    </row>
    <row r="91" spans="2:7" x14ac:dyDescent="0.2">
      <c r="B91" s="253">
        <v>9</v>
      </c>
      <c r="C91" s="132" t="str">
        <f t="shared" si="2"/>
        <v/>
      </c>
      <c r="D91" s="157" t="s">
        <v>192</v>
      </c>
      <c r="E91" s="133"/>
      <c r="F91" s="150"/>
      <c r="G91" s="151"/>
    </row>
    <row r="92" spans="2:7" x14ac:dyDescent="0.2">
      <c r="B92" s="253">
        <v>10</v>
      </c>
      <c r="C92" s="132" t="str">
        <f t="shared" si="2"/>
        <v/>
      </c>
      <c r="D92" s="157" t="s">
        <v>192</v>
      </c>
      <c r="E92" s="133"/>
      <c r="F92" s="150"/>
      <c r="G92" s="151"/>
    </row>
    <row r="93" spans="2:7" x14ac:dyDescent="0.2">
      <c r="B93" s="253">
        <v>11</v>
      </c>
      <c r="C93" s="132" t="str">
        <f t="shared" si="2"/>
        <v/>
      </c>
      <c r="D93" s="157" t="s">
        <v>192</v>
      </c>
      <c r="E93" s="133"/>
      <c r="F93" s="150"/>
      <c r="G93" s="151"/>
    </row>
    <row r="94" spans="2:7" x14ac:dyDescent="0.2">
      <c r="B94" s="253">
        <v>12</v>
      </c>
      <c r="C94" s="132" t="str">
        <f t="shared" si="2"/>
        <v/>
      </c>
      <c r="D94" s="157" t="s">
        <v>192</v>
      </c>
      <c r="E94" s="133"/>
      <c r="F94" s="150"/>
      <c r="G94" s="151"/>
    </row>
    <row r="95" spans="2:7" x14ac:dyDescent="0.2">
      <c r="B95" s="253">
        <v>13</v>
      </c>
      <c r="C95" s="132" t="str">
        <f t="shared" si="2"/>
        <v/>
      </c>
      <c r="D95" s="157" t="s">
        <v>192</v>
      </c>
      <c r="E95" s="133"/>
      <c r="F95" s="150"/>
      <c r="G95" s="151"/>
    </row>
    <row r="96" spans="2:7" x14ac:dyDescent="0.2">
      <c r="B96" s="253">
        <v>14</v>
      </c>
      <c r="C96" s="132" t="str">
        <f t="shared" si="2"/>
        <v/>
      </c>
      <c r="D96" s="157" t="s">
        <v>192</v>
      </c>
      <c r="E96" s="133"/>
      <c r="F96" s="150"/>
      <c r="G96" s="151"/>
    </row>
    <row r="97" spans="2:7" x14ac:dyDescent="0.2">
      <c r="B97" s="253">
        <v>15</v>
      </c>
      <c r="C97" s="132" t="str">
        <f t="shared" si="2"/>
        <v/>
      </c>
      <c r="D97" s="157" t="s">
        <v>192</v>
      </c>
      <c r="E97" s="133"/>
      <c r="F97" s="150"/>
      <c r="G97" s="151"/>
    </row>
    <row r="98" spans="2:7" x14ac:dyDescent="0.2">
      <c r="B98" s="253">
        <v>16</v>
      </c>
      <c r="C98" s="132" t="str">
        <f t="shared" si="2"/>
        <v/>
      </c>
      <c r="D98" s="157" t="s">
        <v>192</v>
      </c>
      <c r="E98" s="133"/>
      <c r="F98" s="150"/>
      <c r="G98" s="151"/>
    </row>
    <row r="99" spans="2:7" x14ac:dyDescent="0.2">
      <c r="B99" s="253">
        <v>17</v>
      </c>
      <c r="C99" s="132" t="str">
        <f t="shared" si="2"/>
        <v/>
      </c>
      <c r="D99" s="157" t="s">
        <v>192</v>
      </c>
      <c r="E99" s="133"/>
      <c r="F99" s="150"/>
      <c r="G99" s="151"/>
    </row>
    <row r="100" spans="2:7" x14ac:dyDescent="0.2">
      <c r="B100" s="253">
        <v>18</v>
      </c>
      <c r="C100" s="132" t="str">
        <f t="shared" si="2"/>
        <v/>
      </c>
      <c r="D100" s="157" t="s">
        <v>192</v>
      </c>
      <c r="E100" s="133"/>
      <c r="F100" s="150"/>
      <c r="G100" s="151"/>
    </row>
    <row r="101" spans="2:7" x14ac:dyDescent="0.2">
      <c r="B101" s="253">
        <v>19</v>
      </c>
      <c r="C101" s="132" t="str">
        <f t="shared" si="2"/>
        <v/>
      </c>
      <c r="D101" s="157" t="s">
        <v>192</v>
      </c>
      <c r="E101" s="133"/>
      <c r="F101" s="150"/>
      <c r="G101" s="151"/>
    </row>
    <row r="102" spans="2:7" x14ac:dyDescent="0.2">
      <c r="B102" s="253">
        <v>20</v>
      </c>
      <c r="C102" s="132" t="str">
        <f t="shared" si="2"/>
        <v/>
      </c>
      <c r="D102" s="157" t="s">
        <v>192</v>
      </c>
      <c r="E102" s="133"/>
      <c r="F102" s="150"/>
      <c r="G102" s="151"/>
    </row>
    <row r="103" spans="2:7" x14ac:dyDescent="0.2">
      <c r="B103" s="253">
        <v>21</v>
      </c>
      <c r="C103" s="132" t="str">
        <f t="shared" si="2"/>
        <v/>
      </c>
      <c r="D103" s="157" t="s">
        <v>192</v>
      </c>
      <c r="E103" s="133"/>
      <c r="F103" s="150"/>
      <c r="G103" s="151"/>
    </row>
    <row r="104" spans="2:7" x14ac:dyDescent="0.2">
      <c r="B104" s="253">
        <v>22</v>
      </c>
      <c r="C104" s="132" t="str">
        <f t="shared" si="2"/>
        <v/>
      </c>
      <c r="D104" s="157" t="s">
        <v>192</v>
      </c>
      <c r="E104" s="133"/>
      <c r="F104" s="150"/>
      <c r="G104" s="151"/>
    </row>
    <row r="105" spans="2:7" x14ac:dyDescent="0.2">
      <c r="B105" s="253">
        <v>23</v>
      </c>
      <c r="C105" s="132" t="str">
        <f t="shared" si="2"/>
        <v/>
      </c>
      <c r="D105" s="157" t="s">
        <v>192</v>
      </c>
      <c r="E105" s="133"/>
      <c r="F105" s="150"/>
      <c r="G105" s="151"/>
    </row>
    <row r="106" spans="2:7" x14ac:dyDescent="0.2">
      <c r="B106" s="253">
        <v>24</v>
      </c>
      <c r="C106" s="132" t="str">
        <f t="shared" si="2"/>
        <v/>
      </c>
      <c r="D106" s="157" t="s">
        <v>192</v>
      </c>
      <c r="E106" s="133"/>
      <c r="F106" s="150"/>
      <c r="G106" s="151"/>
    </row>
    <row r="107" spans="2:7" x14ac:dyDescent="0.2">
      <c r="B107" s="253">
        <v>25</v>
      </c>
      <c r="C107" s="132" t="str">
        <f t="shared" si="2"/>
        <v/>
      </c>
      <c r="D107" s="157" t="s">
        <v>192</v>
      </c>
      <c r="E107" s="133"/>
      <c r="F107" s="150"/>
      <c r="G107" s="151"/>
    </row>
    <row r="108" spans="2:7" x14ac:dyDescent="0.2">
      <c r="B108" s="253">
        <v>26</v>
      </c>
      <c r="C108" s="132" t="str">
        <f t="shared" si="2"/>
        <v/>
      </c>
      <c r="D108" s="157" t="s">
        <v>192</v>
      </c>
      <c r="E108" s="133"/>
      <c r="F108" s="150"/>
      <c r="G108" s="151"/>
    </row>
    <row r="109" spans="2:7" x14ac:dyDescent="0.2">
      <c r="B109" s="253">
        <v>27</v>
      </c>
      <c r="C109" s="132" t="str">
        <f t="shared" si="2"/>
        <v/>
      </c>
      <c r="D109" s="157" t="s">
        <v>192</v>
      </c>
      <c r="E109" s="133"/>
      <c r="F109" s="150"/>
      <c r="G109" s="151"/>
    </row>
    <row r="110" spans="2:7" x14ac:dyDescent="0.2">
      <c r="B110" s="253">
        <v>28</v>
      </c>
      <c r="C110" s="132" t="str">
        <f t="shared" si="2"/>
        <v/>
      </c>
      <c r="D110" s="157" t="s">
        <v>192</v>
      </c>
      <c r="E110" s="133"/>
      <c r="F110" s="150"/>
      <c r="G110" s="151"/>
    </row>
    <row r="111" spans="2:7" x14ac:dyDescent="0.2">
      <c r="B111" s="253">
        <v>29</v>
      </c>
      <c r="C111" s="132" t="str">
        <f t="shared" si="2"/>
        <v/>
      </c>
      <c r="D111" s="157" t="s">
        <v>192</v>
      </c>
      <c r="E111" s="133"/>
      <c r="F111" s="150"/>
      <c r="G111" s="151"/>
    </row>
    <row r="112" spans="2:7" x14ac:dyDescent="0.2">
      <c r="B112" s="253">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L28" sqref="L28"/>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60"/>
      <c r="C1" s="460"/>
      <c r="D1" s="460"/>
    </row>
    <row r="2" spans="2:9" s="320" customFormat="1" x14ac:dyDescent="0.2">
      <c r="B2" s="320"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3" t="s">
        <v>1</v>
      </c>
      <c r="C7" s="433"/>
      <c r="D7" s="9" t="str">
        <f>IF(ISBLANK('1. Information'!D8),"",'1. Information'!D8)</f>
        <v>Santa Cruz</v>
      </c>
      <c r="F7" s="94" t="s">
        <v>2</v>
      </c>
      <c r="G7" s="38">
        <f>IF(ISBLANK('1. Information'!D7),"",'1. Information'!D7)</f>
        <v>43464</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5" t="s">
        <v>183</v>
      </c>
      <c r="E12" s="27" t="s">
        <v>179</v>
      </c>
      <c r="F12" s="27" t="s">
        <v>111</v>
      </c>
      <c r="G12" s="27" t="s">
        <v>242</v>
      </c>
      <c r="H12" s="27" t="s">
        <v>243</v>
      </c>
      <c r="I12" s="17" t="s">
        <v>244</v>
      </c>
    </row>
    <row r="13" spans="2:9" x14ac:dyDescent="0.2">
      <c r="B13" s="101">
        <v>1</v>
      </c>
      <c r="C13" s="132" t="str">
        <f t="shared" ref="C13:C52" si="0">IF(I13&lt;&gt;0,VLOOKUP($D$7,Info_County_Code,2,FALSE),"")</f>
        <v/>
      </c>
      <c r="D13" s="378"/>
      <c r="E13" s="149"/>
      <c r="F13" s="389"/>
      <c r="G13" s="92"/>
      <c r="H13" s="92"/>
      <c r="I13" s="91">
        <f>SUM(G13:H13)</f>
        <v>0</v>
      </c>
    </row>
    <row r="14" spans="2:9" x14ac:dyDescent="0.2">
      <c r="B14" s="101">
        <v>2</v>
      </c>
      <c r="C14" s="132" t="str">
        <f t="shared" si="0"/>
        <v/>
      </c>
      <c r="D14" s="378"/>
      <c r="E14" s="149"/>
      <c r="F14" s="389"/>
      <c r="G14" s="92"/>
      <c r="H14" s="92"/>
      <c r="I14" s="91">
        <f t="shared" ref="I14:I52" si="1">SUM(G14:H14)</f>
        <v>0</v>
      </c>
    </row>
    <row r="15" spans="2:9" x14ac:dyDescent="0.2">
      <c r="B15" s="101">
        <v>3</v>
      </c>
      <c r="C15" s="132" t="str">
        <f t="shared" si="0"/>
        <v/>
      </c>
      <c r="D15" s="378"/>
      <c r="E15" s="149"/>
      <c r="F15" s="389"/>
      <c r="G15" s="92"/>
      <c r="H15" s="92"/>
      <c r="I15" s="91">
        <f t="shared" si="1"/>
        <v>0</v>
      </c>
    </row>
    <row r="16" spans="2:9" x14ac:dyDescent="0.2">
      <c r="B16" s="101">
        <v>4</v>
      </c>
      <c r="C16" s="132" t="str">
        <f t="shared" si="0"/>
        <v/>
      </c>
      <c r="D16" s="378"/>
      <c r="E16" s="149"/>
      <c r="F16" s="389"/>
      <c r="G16" s="92"/>
      <c r="H16" s="92"/>
      <c r="I16" s="91">
        <f t="shared" si="1"/>
        <v>0</v>
      </c>
    </row>
    <row r="17" spans="2:11" x14ac:dyDescent="0.2">
      <c r="B17" s="101">
        <v>5</v>
      </c>
      <c r="C17" s="132" t="str">
        <f t="shared" si="0"/>
        <v/>
      </c>
      <c r="D17" s="378"/>
      <c r="E17" s="149"/>
      <c r="F17" s="389"/>
      <c r="G17" s="92"/>
      <c r="H17" s="92"/>
      <c r="I17" s="91">
        <f t="shared" si="1"/>
        <v>0</v>
      </c>
    </row>
    <row r="18" spans="2:11" x14ac:dyDescent="0.2">
      <c r="B18" s="101">
        <v>6</v>
      </c>
      <c r="C18" s="132" t="str">
        <f t="shared" si="0"/>
        <v/>
      </c>
      <c r="D18" s="378"/>
      <c r="E18" s="149"/>
      <c r="F18" s="389"/>
      <c r="G18" s="92"/>
      <c r="H18" s="92"/>
      <c r="I18" s="91">
        <f t="shared" si="1"/>
        <v>0</v>
      </c>
    </row>
    <row r="19" spans="2:11" x14ac:dyDescent="0.2">
      <c r="B19" s="101">
        <v>7</v>
      </c>
      <c r="C19" s="132" t="str">
        <f t="shared" si="0"/>
        <v/>
      </c>
      <c r="D19" s="378"/>
      <c r="E19" s="149"/>
      <c r="F19" s="389"/>
      <c r="G19" s="92"/>
      <c r="H19" s="92"/>
      <c r="I19" s="91">
        <f t="shared" si="1"/>
        <v>0</v>
      </c>
    </row>
    <row r="20" spans="2:11" x14ac:dyDescent="0.2">
      <c r="B20" s="101">
        <v>8</v>
      </c>
      <c r="C20" s="132" t="str">
        <f t="shared" si="0"/>
        <v/>
      </c>
      <c r="D20" s="378"/>
      <c r="E20" s="149"/>
      <c r="F20" s="389"/>
      <c r="G20" s="92"/>
      <c r="H20" s="92"/>
      <c r="I20" s="91">
        <f t="shared" si="1"/>
        <v>0</v>
      </c>
    </row>
    <row r="21" spans="2:11" x14ac:dyDescent="0.2">
      <c r="B21" s="101">
        <v>9</v>
      </c>
      <c r="C21" s="132" t="str">
        <f t="shared" si="0"/>
        <v/>
      </c>
      <c r="D21" s="378"/>
      <c r="E21" s="149"/>
      <c r="F21" s="389"/>
      <c r="G21" s="92"/>
      <c r="H21" s="92"/>
      <c r="I21" s="91">
        <f t="shared" si="1"/>
        <v>0</v>
      </c>
    </row>
    <row r="22" spans="2:11" x14ac:dyDescent="0.2">
      <c r="B22" s="101">
        <v>10</v>
      </c>
      <c r="C22" s="132" t="str">
        <f t="shared" si="0"/>
        <v/>
      </c>
      <c r="D22" s="378"/>
      <c r="E22" s="149"/>
      <c r="F22" s="389"/>
      <c r="G22" s="92"/>
      <c r="H22" s="92"/>
      <c r="I22" s="91">
        <f t="shared" si="1"/>
        <v>0</v>
      </c>
    </row>
    <row r="23" spans="2:11" x14ac:dyDescent="0.2">
      <c r="B23" s="101">
        <v>11</v>
      </c>
      <c r="C23" s="132" t="str">
        <f t="shared" si="0"/>
        <v/>
      </c>
      <c r="D23" s="378"/>
      <c r="E23" s="149"/>
      <c r="F23" s="389"/>
      <c r="G23" s="92"/>
      <c r="H23" s="92"/>
      <c r="I23" s="91">
        <f t="shared" si="1"/>
        <v>0</v>
      </c>
    </row>
    <row r="24" spans="2:11" x14ac:dyDescent="0.2">
      <c r="B24" s="101">
        <v>12</v>
      </c>
      <c r="C24" s="132" t="str">
        <f t="shared" si="0"/>
        <v/>
      </c>
      <c r="D24" s="378"/>
      <c r="E24" s="149"/>
      <c r="F24" s="389"/>
      <c r="G24" s="92"/>
      <c r="H24" s="92"/>
      <c r="I24" s="91">
        <f t="shared" si="1"/>
        <v>0</v>
      </c>
    </row>
    <row r="25" spans="2:11" x14ac:dyDescent="0.2">
      <c r="B25" s="101">
        <v>13</v>
      </c>
      <c r="C25" s="132" t="str">
        <f t="shared" si="0"/>
        <v/>
      </c>
      <c r="D25" s="378"/>
      <c r="E25" s="149"/>
      <c r="F25" s="389"/>
      <c r="G25" s="92"/>
      <c r="H25" s="92"/>
      <c r="I25" s="91">
        <f t="shared" si="1"/>
        <v>0</v>
      </c>
    </row>
    <row r="26" spans="2:11" x14ac:dyDescent="0.2">
      <c r="B26" s="101">
        <v>14</v>
      </c>
      <c r="C26" s="132" t="str">
        <f t="shared" si="0"/>
        <v/>
      </c>
      <c r="D26" s="378"/>
      <c r="E26" s="149"/>
      <c r="F26" s="389"/>
      <c r="G26" s="92"/>
      <c r="H26" s="92"/>
      <c r="I26" s="91">
        <f t="shared" si="1"/>
        <v>0</v>
      </c>
    </row>
    <row r="27" spans="2:11" x14ac:dyDescent="0.2">
      <c r="B27" s="101">
        <v>15</v>
      </c>
      <c r="C27" s="132" t="str">
        <f t="shared" si="0"/>
        <v/>
      </c>
      <c r="D27" s="378"/>
      <c r="E27" s="149"/>
      <c r="F27" s="389"/>
      <c r="G27" s="92"/>
      <c r="H27" s="92"/>
      <c r="I27" s="91">
        <f t="shared" si="1"/>
        <v>0</v>
      </c>
    </row>
    <row r="28" spans="2:11" x14ac:dyDescent="0.2">
      <c r="B28" s="101">
        <v>16</v>
      </c>
      <c r="C28" s="132" t="str">
        <f t="shared" si="0"/>
        <v/>
      </c>
      <c r="D28" s="378"/>
      <c r="E28" s="149"/>
      <c r="F28" s="389"/>
      <c r="G28" s="92"/>
      <c r="H28" s="92"/>
      <c r="I28" s="91">
        <f t="shared" si="1"/>
        <v>0</v>
      </c>
      <c r="K28" s="220"/>
    </row>
    <row r="29" spans="2:11" x14ac:dyDescent="0.2">
      <c r="B29" s="101">
        <v>17</v>
      </c>
      <c r="C29" s="132" t="str">
        <f t="shared" si="0"/>
        <v/>
      </c>
      <c r="D29" s="378"/>
      <c r="E29" s="149"/>
      <c r="F29" s="389"/>
      <c r="G29" s="92"/>
      <c r="H29" s="92"/>
      <c r="I29" s="91">
        <f t="shared" si="1"/>
        <v>0</v>
      </c>
    </row>
    <row r="30" spans="2:11" x14ac:dyDescent="0.2">
      <c r="B30" s="101">
        <v>18</v>
      </c>
      <c r="C30" s="132" t="str">
        <f t="shared" si="0"/>
        <v/>
      </c>
      <c r="D30" s="378"/>
      <c r="E30" s="149"/>
      <c r="F30" s="389"/>
      <c r="G30" s="92"/>
      <c r="H30" s="92"/>
      <c r="I30" s="91">
        <f t="shared" si="1"/>
        <v>0</v>
      </c>
    </row>
    <row r="31" spans="2:11" x14ac:dyDescent="0.2">
      <c r="B31" s="101">
        <v>19</v>
      </c>
      <c r="C31" s="132" t="str">
        <f t="shared" si="0"/>
        <v/>
      </c>
      <c r="D31" s="378"/>
      <c r="E31" s="149"/>
      <c r="F31" s="389"/>
      <c r="G31" s="92"/>
      <c r="H31" s="92"/>
      <c r="I31" s="91">
        <f t="shared" si="1"/>
        <v>0</v>
      </c>
    </row>
    <row r="32" spans="2:11" x14ac:dyDescent="0.2">
      <c r="B32" s="101">
        <v>20</v>
      </c>
      <c r="C32" s="132" t="str">
        <f t="shared" si="0"/>
        <v/>
      </c>
      <c r="D32" s="378"/>
      <c r="E32" s="149"/>
      <c r="F32" s="389"/>
      <c r="G32" s="92"/>
      <c r="H32" s="92"/>
      <c r="I32" s="91">
        <f t="shared" si="1"/>
        <v>0</v>
      </c>
    </row>
    <row r="33" spans="2:9" x14ac:dyDescent="0.2">
      <c r="B33" s="101">
        <v>21</v>
      </c>
      <c r="C33" s="132" t="str">
        <f t="shared" si="0"/>
        <v/>
      </c>
      <c r="D33" s="378"/>
      <c r="E33" s="149"/>
      <c r="F33" s="389"/>
      <c r="G33" s="92"/>
      <c r="H33" s="92"/>
      <c r="I33" s="91">
        <f t="shared" si="1"/>
        <v>0</v>
      </c>
    </row>
    <row r="34" spans="2:9" x14ac:dyDescent="0.2">
      <c r="B34" s="101">
        <v>22</v>
      </c>
      <c r="C34" s="132" t="str">
        <f t="shared" si="0"/>
        <v/>
      </c>
      <c r="D34" s="378"/>
      <c r="E34" s="149"/>
      <c r="F34" s="389"/>
      <c r="G34" s="92"/>
      <c r="H34" s="92"/>
      <c r="I34" s="91">
        <f t="shared" si="1"/>
        <v>0</v>
      </c>
    </row>
    <row r="35" spans="2:9" x14ac:dyDescent="0.2">
      <c r="B35" s="101">
        <v>23</v>
      </c>
      <c r="C35" s="132" t="str">
        <f t="shared" si="0"/>
        <v/>
      </c>
      <c r="D35" s="378"/>
      <c r="E35" s="149"/>
      <c r="F35" s="389"/>
      <c r="G35" s="92"/>
      <c r="H35" s="92"/>
      <c r="I35" s="91">
        <f t="shared" si="1"/>
        <v>0</v>
      </c>
    </row>
    <row r="36" spans="2:9" x14ac:dyDescent="0.2">
      <c r="B36" s="101">
        <v>24</v>
      </c>
      <c r="C36" s="132" t="str">
        <f t="shared" si="0"/>
        <v/>
      </c>
      <c r="D36" s="378"/>
      <c r="E36" s="149"/>
      <c r="F36" s="389"/>
      <c r="G36" s="92"/>
      <c r="H36" s="92"/>
      <c r="I36" s="91">
        <f t="shared" si="1"/>
        <v>0</v>
      </c>
    </row>
    <row r="37" spans="2:9" x14ac:dyDescent="0.2">
      <c r="B37" s="101">
        <v>25</v>
      </c>
      <c r="C37" s="132" t="str">
        <f t="shared" si="0"/>
        <v/>
      </c>
      <c r="D37" s="378"/>
      <c r="E37" s="149"/>
      <c r="F37" s="389"/>
      <c r="G37" s="92"/>
      <c r="H37" s="92"/>
      <c r="I37" s="91">
        <f t="shared" si="1"/>
        <v>0</v>
      </c>
    </row>
    <row r="38" spans="2:9" x14ac:dyDescent="0.2">
      <c r="B38" s="101">
        <v>26</v>
      </c>
      <c r="C38" s="132" t="str">
        <f t="shared" si="0"/>
        <v/>
      </c>
      <c r="D38" s="378"/>
      <c r="E38" s="149"/>
      <c r="F38" s="389"/>
      <c r="G38" s="92"/>
      <c r="H38" s="92"/>
      <c r="I38" s="91">
        <f t="shared" si="1"/>
        <v>0</v>
      </c>
    </row>
    <row r="39" spans="2:9" x14ac:dyDescent="0.2">
      <c r="B39" s="101">
        <v>27</v>
      </c>
      <c r="C39" s="132" t="str">
        <f t="shared" si="0"/>
        <v/>
      </c>
      <c r="D39" s="378"/>
      <c r="E39" s="149"/>
      <c r="F39" s="389"/>
      <c r="G39" s="92"/>
      <c r="H39" s="92"/>
      <c r="I39" s="91">
        <f t="shared" si="1"/>
        <v>0</v>
      </c>
    </row>
    <row r="40" spans="2:9" x14ac:dyDescent="0.2">
      <c r="B40" s="101">
        <v>28</v>
      </c>
      <c r="C40" s="132" t="str">
        <f t="shared" si="0"/>
        <v/>
      </c>
      <c r="D40" s="378"/>
      <c r="E40" s="149"/>
      <c r="F40" s="389"/>
      <c r="G40" s="92"/>
      <c r="H40" s="92"/>
      <c r="I40" s="91">
        <f t="shared" si="1"/>
        <v>0</v>
      </c>
    </row>
    <row r="41" spans="2:9" x14ac:dyDescent="0.2">
      <c r="B41" s="101">
        <v>29</v>
      </c>
      <c r="C41" s="132" t="str">
        <f t="shared" si="0"/>
        <v/>
      </c>
      <c r="D41" s="378"/>
      <c r="E41" s="149"/>
      <c r="F41" s="389"/>
      <c r="G41" s="92"/>
      <c r="H41" s="92"/>
      <c r="I41" s="91">
        <f t="shared" si="1"/>
        <v>0</v>
      </c>
    </row>
    <row r="42" spans="2:9" x14ac:dyDescent="0.2">
      <c r="B42" s="101">
        <v>30</v>
      </c>
      <c r="C42" s="132" t="str">
        <f t="shared" si="0"/>
        <v/>
      </c>
      <c r="D42" s="378"/>
      <c r="E42" s="149"/>
      <c r="F42" s="389"/>
      <c r="G42" s="92"/>
      <c r="H42" s="92"/>
      <c r="I42" s="91">
        <f t="shared" si="1"/>
        <v>0</v>
      </c>
    </row>
    <row r="43" spans="2:9" x14ac:dyDescent="0.2">
      <c r="B43" s="101">
        <v>31</v>
      </c>
      <c r="C43" s="132" t="str">
        <f t="shared" si="0"/>
        <v/>
      </c>
      <c r="D43" s="378"/>
      <c r="E43" s="149"/>
      <c r="F43" s="389"/>
      <c r="G43" s="92"/>
      <c r="H43" s="92"/>
      <c r="I43" s="91">
        <f t="shared" si="1"/>
        <v>0</v>
      </c>
    </row>
    <row r="44" spans="2:9" x14ac:dyDescent="0.2">
      <c r="B44" s="101">
        <v>32</v>
      </c>
      <c r="C44" s="132" t="str">
        <f t="shared" si="0"/>
        <v/>
      </c>
      <c r="D44" s="378"/>
      <c r="E44" s="149"/>
      <c r="F44" s="389"/>
      <c r="G44" s="92"/>
      <c r="H44" s="92"/>
      <c r="I44" s="91">
        <f t="shared" si="1"/>
        <v>0</v>
      </c>
    </row>
    <row r="45" spans="2:9" x14ac:dyDescent="0.2">
      <c r="B45" s="101">
        <v>33</v>
      </c>
      <c r="C45" s="132" t="str">
        <f t="shared" si="0"/>
        <v/>
      </c>
      <c r="D45" s="378"/>
      <c r="E45" s="149"/>
      <c r="F45" s="389"/>
      <c r="G45" s="92"/>
      <c r="H45" s="92"/>
      <c r="I45" s="91">
        <f t="shared" si="1"/>
        <v>0</v>
      </c>
    </row>
    <row r="46" spans="2:9" x14ac:dyDescent="0.2">
      <c r="B46" s="101">
        <v>34</v>
      </c>
      <c r="C46" s="132" t="str">
        <f t="shared" si="0"/>
        <v/>
      </c>
      <c r="D46" s="378"/>
      <c r="E46" s="149"/>
      <c r="F46" s="389"/>
      <c r="G46" s="92"/>
      <c r="H46" s="92"/>
      <c r="I46" s="91">
        <f t="shared" si="1"/>
        <v>0</v>
      </c>
    </row>
    <row r="47" spans="2:9" x14ac:dyDescent="0.2">
      <c r="B47" s="101">
        <v>35</v>
      </c>
      <c r="C47" s="132" t="str">
        <f t="shared" si="0"/>
        <v/>
      </c>
      <c r="D47" s="378"/>
      <c r="E47" s="149"/>
      <c r="F47" s="389"/>
      <c r="G47" s="92"/>
      <c r="H47" s="92"/>
      <c r="I47" s="91">
        <f t="shared" si="1"/>
        <v>0</v>
      </c>
    </row>
    <row r="48" spans="2:9" x14ac:dyDescent="0.2">
      <c r="B48" s="101">
        <v>36</v>
      </c>
      <c r="C48" s="132" t="str">
        <f t="shared" si="0"/>
        <v/>
      </c>
      <c r="D48" s="378"/>
      <c r="E48" s="149"/>
      <c r="F48" s="389"/>
      <c r="G48" s="92"/>
      <c r="H48" s="92"/>
      <c r="I48" s="91">
        <f t="shared" si="1"/>
        <v>0</v>
      </c>
    </row>
    <row r="49" spans="2:9" x14ac:dyDescent="0.2">
      <c r="B49" s="101">
        <v>37</v>
      </c>
      <c r="C49" s="132" t="str">
        <f t="shared" si="0"/>
        <v/>
      </c>
      <c r="D49" s="378"/>
      <c r="E49" s="149"/>
      <c r="F49" s="389"/>
      <c r="G49" s="92"/>
      <c r="H49" s="92"/>
      <c r="I49" s="91">
        <f t="shared" si="1"/>
        <v>0</v>
      </c>
    </row>
    <row r="50" spans="2:9" x14ac:dyDescent="0.2">
      <c r="B50" s="101">
        <v>38</v>
      </c>
      <c r="C50" s="132" t="str">
        <f t="shared" si="0"/>
        <v/>
      </c>
      <c r="D50" s="378"/>
      <c r="E50" s="149"/>
      <c r="F50" s="389"/>
      <c r="G50" s="92"/>
      <c r="H50" s="92"/>
      <c r="I50" s="91">
        <f t="shared" si="1"/>
        <v>0</v>
      </c>
    </row>
    <row r="51" spans="2:9" x14ac:dyDescent="0.2">
      <c r="B51" s="101">
        <v>39</v>
      </c>
      <c r="C51" s="132" t="str">
        <f t="shared" si="0"/>
        <v/>
      </c>
      <c r="D51" s="378"/>
      <c r="E51" s="149"/>
      <c r="F51" s="389"/>
      <c r="G51" s="92"/>
      <c r="H51" s="92"/>
      <c r="I51" s="91">
        <f t="shared" si="1"/>
        <v>0</v>
      </c>
    </row>
    <row r="52" spans="2:9" x14ac:dyDescent="0.2">
      <c r="B52" s="101">
        <v>40</v>
      </c>
      <c r="C52" s="132" t="str">
        <f t="shared" si="0"/>
        <v/>
      </c>
      <c r="D52" s="378"/>
      <c r="E52" s="149"/>
      <c r="F52" s="389"/>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7" customFormat="1" x14ac:dyDescent="0.2">
      <c r="B2" s="277" t="str">
        <f>'1. Information'!B2</f>
        <v>Version 7/1/2018</v>
      </c>
    </row>
    <row r="3" spans="1:28" s="108" customFormat="1" ht="18" x14ac:dyDescent="0.2">
      <c r="B3" s="244" t="str">
        <f>'1. Information'!B3</f>
        <v>Annual Mental Health Services Act Revenue and Expenditure Report</v>
      </c>
      <c r="C3" s="67"/>
      <c r="D3" s="67"/>
      <c r="E3" s="67"/>
      <c r="F3" s="67"/>
    </row>
    <row r="4" spans="1:28" s="108" customFormat="1" ht="18" x14ac:dyDescent="0.2">
      <c r="B4" s="244"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0"/>
    </row>
    <row r="7" spans="1:28" ht="15.75" x14ac:dyDescent="0.25">
      <c r="B7" s="246"/>
      <c r="C7" s="344" t="s">
        <v>274</v>
      </c>
    </row>
    <row r="8" spans="1:28" ht="33.75" customHeight="1" x14ac:dyDescent="0.2">
      <c r="B8" s="247">
        <v>1</v>
      </c>
      <c r="C8" s="252"/>
    </row>
    <row r="9" spans="1:28" ht="33.75" customHeight="1" x14ac:dyDescent="0.2">
      <c r="B9" s="248">
        <v>2</v>
      </c>
      <c r="C9" s="252"/>
    </row>
    <row r="10" spans="1:28" ht="33.75" customHeight="1" x14ac:dyDescent="0.2">
      <c r="B10" s="248">
        <v>3</v>
      </c>
      <c r="C10" s="245"/>
    </row>
    <row r="11" spans="1:28" ht="33.75" customHeight="1" x14ac:dyDescent="0.2">
      <c r="B11" s="247">
        <v>4</v>
      </c>
      <c r="C11" s="245"/>
    </row>
    <row r="12" spans="1:28" ht="33.75" customHeight="1" x14ac:dyDescent="0.2">
      <c r="B12" s="248">
        <v>5</v>
      </c>
      <c r="C12" s="245"/>
    </row>
    <row r="13" spans="1:28" ht="33.75" customHeight="1" x14ac:dyDescent="0.2">
      <c r="B13" s="248">
        <v>6</v>
      </c>
      <c r="C13" s="245"/>
      <c r="N13" s="277"/>
    </row>
    <row r="14" spans="1:28" ht="33.75" customHeight="1" x14ac:dyDescent="0.2">
      <c r="B14" s="247">
        <v>7</v>
      </c>
      <c r="C14" s="245"/>
    </row>
    <row r="15" spans="1:28" ht="33.75" customHeight="1" x14ac:dyDescent="0.2">
      <c r="B15" s="248">
        <v>8</v>
      </c>
      <c r="C15" s="245"/>
    </row>
    <row r="16" spans="1:28" ht="33.75" customHeight="1" x14ac:dyDescent="0.2">
      <c r="B16" s="248">
        <v>9</v>
      </c>
      <c r="C16" s="245"/>
    </row>
    <row r="17" spans="2:3" ht="33.75" customHeight="1" x14ac:dyDescent="0.2">
      <c r="B17" s="247">
        <v>10</v>
      </c>
      <c r="C17" s="245"/>
    </row>
    <row r="18" spans="2:3" ht="33.75" customHeight="1" x14ac:dyDescent="0.2">
      <c r="B18" s="248">
        <v>11</v>
      </c>
      <c r="C18" s="245"/>
    </row>
    <row r="19" spans="2:3" ht="33.75" customHeight="1" x14ac:dyDescent="0.2">
      <c r="B19" s="248">
        <v>12</v>
      </c>
      <c r="C19" s="245"/>
    </row>
    <row r="20" spans="2:3" ht="33.75" customHeight="1" x14ac:dyDescent="0.2">
      <c r="B20" s="247">
        <v>13</v>
      </c>
      <c r="C20" s="245"/>
    </row>
    <row r="21" spans="2:3" ht="33.75" customHeight="1" x14ac:dyDescent="0.2">
      <c r="B21" s="248">
        <v>14</v>
      </c>
      <c r="C21" s="245"/>
    </row>
    <row r="22" spans="2:3" ht="33.75" customHeight="1" x14ac:dyDescent="0.2">
      <c r="B22" s="248">
        <v>15</v>
      </c>
      <c r="C22" s="245"/>
    </row>
    <row r="23" spans="2:3" ht="33.75" customHeight="1" x14ac:dyDescent="0.2">
      <c r="B23" s="247">
        <v>16</v>
      </c>
      <c r="C23" s="245"/>
    </row>
    <row r="24" spans="2:3" ht="33.75" customHeight="1" x14ac:dyDescent="0.2">
      <c r="B24" s="248">
        <v>17</v>
      </c>
      <c r="C24" s="245"/>
    </row>
    <row r="25" spans="2:3" ht="33.75" customHeight="1" x14ac:dyDescent="0.2">
      <c r="B25" s="248">
        <v>18</v>
      </c>
      <c r="C25" s="245"/>
    </row>
    <row r="26" spans="2:3" ht="33.75" customHeight="1" x14ac:dyDescent="0.2">
      <c r="B26" s="247">
        <v>19</v>
      </c>
      <c r="C26" s="245"/>
    </row>
    <row r="27" spans="2:3" ht="33.75" customHeight="1" x14ac:dyDescent="0.2">
      <c r="B27" s="248">
        <v>20</v>
      </c>
      <c r="C27" s="245"/>
    </row>
    <row r="28" spans="2:3" ht="33.75" customHeight="1" x14ac:dyDescent="0.2">
      <c r="B28" s="248">
        <v>21</v>
      </c>
      <c r="C28" s="245"/>
    </row>
    <row r="29" spans="2:3" ht="33.75" customHeight="1" x14ac:dyDescent="0.2">
      <c r="B29" s="247">
        <v>22</v>
      </c>
      <c r="C29" s="245"/>
    </row>
    <row r="30" spans="2:3" ht="33.75" customHeight="1" x14ac:dyDescent="0.2">
      <c r="B30" s="248">
        <v>23</v>
      </c>
      <c r="C30" s="245"/>
    </row>
    <row r="31" spans="2:3" ht="33.75" customHeight="1" x14ac:dyDescent="0.2">
      <c r="B31" s="248">
        <v>24</v>
      </c>
      <c r="C31" s="245"/>
    </row>
    <row r="32" spans="2:3" ht="33.75" customHeight="1" x14ac:dyDescent="0.2">
      <c r="B32" s="247">
        <v>25</v>
      </c>
      <c r="C32" s="245"/>
    </row>
    <row r="33" spans="2:4" ht="33.75" customHeight="1" x14ac:dyDescent="0.2">
      <c r="B33" s="248">
        <v>26</v>
      </c>
      <c r="C33" s="245"/>
    </row>
    <row r="34" spans="2:4" ht="33.75" customHeight="1" x14ac:dyDescent="0.2">
      <c r="B34" s="248">
        <v>27</v>
      </c>
      <c r="C34" s="252"/>
      <c r="D34" s="277"/>
    </row>
    <row r="35" spans="2:4" ht="33.75" customHeight="1" x14ac:dyDescent="0.2">
      <c r="B35" s="247">
        <v>28</v>
      </c>
      <c r="C35" s="245"/>
    </row>
    <row r="36" spans="2:4" ht="33.75" customHeight="1" x14ac:dyDescent="0.2">
      <c r="B36" s="248">
        <v>29</v>
      </c>
      <c r="C36" s="245"/>
    </row>
    <row r="37" spans="2:4" ht="33.75" customHeight="1" x14ac:dyDescent="0.2">
      <c r="B37" s="248">
        <v>30</v>
      </c>
      <c r="C37" s="245"/>
    </row>
    <row r="38" spans="2:4" ht="33.75" customHeight="1" x14ac:dyDescent="0.2">
      <c r="B38" s="247">
        <v>31</v>
      </c>
      <c r="C38" s="245"/>
    </row>
    <row r="39" spans="2:4" ht="33.75" customHeight="1" x14ac:dyDescent="0.2">
      <c r="B39" s="248">
        <v>32</v>
      </c>
      <c r="C39" s="245"/>
    </row>
    <row r="40" spans="2:4" ht="33.75" customHeight="1" x14ac:dyDescent="0.2">
      <c r="B40" s="248">
        <v>33</v>
      </c>
      <c r="C40" s="245"/>
    </row>
    <row r="41" spans="2:4" ht="33.75" customHeight="1" x14ac:dyDescent="0.2">
      <c r="B41" s="247">
        <v>34</v>
      </c>
      <c r="C41" s="245"/>
    </row>
    <row r="42" spans="2:4" ht="33.75" customHeight="1" x14ac:dyDescent="0.2">
      <c r="B42" s="248">
        <v>35</v>
      </c>
      <c r="C42" s="245"/>
    </row>
    <row r="43" spans="2:4" ht="33.75" customHeight="1" x14ac:dyDescent="0.2">
      <c r="B43" s="248">
        <v>36</v>
      </c>
      <c r="C43" s="245"/>
    </row>
    <row r="44" spans="2:4" ht="33.75" customHeight="1" x14ac:dyDescent="0.2">
      <c r="B44" s="247">
        <v>37</v>
      </c>
      <c r="C44" s="245"/>
    </row>
    <row r="45" spans="2:4" ht="33.75" customHeight="1" x14ac:dyDescent="0.2">
      <c r="B45" s="248">
        <v>38</v>
      </c>
      <c r="C45" s="245"/>
    </row>
    <row r="46" spans="2:4" ht="33.75" customHeight="1" x14ac:dyDescent="0.2">
      <c r="B46" s="247">
        <v>39</v>
      </c>
      <c r="C46" s="245"/>
    </row>
    <row r="47" spans="2:4" ht="33.75" customHeight="1" x14ac:dyDescent="0.2">
      <c r="B47" s="248">
        <v>40</v>
      </c>
      <c r="C47" s="252"/>
    </row>
    <row r="48" spans="2:4" x14ac:dyDescent="0.2"/>
    <row r="49" spans="10:17" x14ac:dyDescent="0.2"/>
    <row r="50" spans="10:17" x14ac:dyDescent="0.2">
      <c r="Q50" s="249"/>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0"/>
    </row>
    <row r="62" spans="10:17" hidden="1" x14ac:dyDescent="0.2"/>
    <row r="63" spans="10:17" hidden="1" x14ac:dyDescent="0.2"/>
    <row r="64" spans="10:17" hidden="1" x14ac:dyDescent="0.2"/>
    <row r="65" spans="11:14" hidden="1" x14ac:dyDescent="0.2">
      <c r="K65" s="251"/>
    </row>
    <row r="66" spans="11:14" hidden="1" x14ac:dyDescent="0.2"/>
    <row r="67" spans="11:14" hidden="1" x14ac:dyDescent="0.2">
      <c r="L67" s="249"/>
    </row>
    <row r="68" spans="11:14" hidden="1" x14ac:dyDescent="0.2">
      <c r="N68" s="249"/>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8" t="s">
        <v>169</v>
      </c>
      <c r="B1" s="469"/>
      <c r="C1" s="160" t="s">
        <v>170</v>
      </c>
      <c r="D1" s="161" t="s">
        <v>168</v>
      </c>
      <c r="E1" s="161" t="s">
        <v>171</v>
      </c>
      <c r="F1" s="161" t="s">
        <v>155</v>
      </c>
      <c r="G1" s="161" t="s">
        <v>156</v>
      </c>
      <c r="H1" s="161" t="s">
        <v>172</v>
      </c>
      <c r="I1" s="161" t="s">
        <v>173</v>
      </c>
      <c r="J1" s="161" t="s">
        <v>190</v>
      </c>
      <c r="K1" s="368" t="s">
        <v>298</v>
      </c>
      <c r="L1" s="368"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4" t="s">
        <v>291</v>
      </c>
      <c r="L2" s="254"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4" t="s">
        <v>290</v>
      </c>
      <c r="L3" s="254"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4"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4" t="s">
        <v>294</v>
      </c>
      <c r="M5" s="165" t="s">
        <v>117</v>
      </c>
      <c r="N5" s="165"/>
      <c r="O5" s="166"/>
    </row>
    <row r="6" spans="1:15" x14ac:dyDescent="0.2">
      <c r="A6" s="163" t="s">
        <v>46</v>
      </c>
      <c r="B6" s="164">
        <v>4</v>
      </c>
      <c r="C6" s="164"/>
      <c r="D6" s="165"/>
      <c r="E6" s="165"/>
      <c r="F6" s="165" t="s">
        <v>147</v>
      </c>
      <c r="G6" s="165"/>
      <c r="H6" s="165" t="s">
        <v>109</v>
      </c>
      <c r="I6" s="165"/>
      <c r="J6" s="165" t="s">
        <v>38</v>
      </c>
      <c r="K6" s="165"/>
      <c r="L6" s="254" t="s">
        <v>293</v>
      </c>
      <c r="M6" s="165" t="s">
        <v>118</v>
      </c>
      <c r="N6" s="165"/>
      <c r="O6" s="166"/>
    </row>
    <row r="7" spans="1:15" x14ac:dyDescent="0.2">
      <c r="A7" s="163" t="s">
        <v>47</v>
      </c>
      <c r="B7" s="164">
        <v>5</v>
      </c>
      <c r="C7" s="164"/>
      <c r="D7" s="165"/>
      <c r="E7" s="165"/>
      <c r="F7" s="165" t="s">
        <v>132</v>
      </c>
      <c r="G7" s="165"/>
      <c r="H7" s="165"/>
      <c r="I7" s="165"/>
      <c r="J7" s="165" t="s">
        <v>40</v>
      </c>
      <c r="K7" s="165"/>
      <c r="L7" s="254" t="s">
        <v>292</v>
      </c>
      <c r="M7" s="165" t="s">
        <v>15</v>
      </c>
      <c r="N7" s="165"/>
      <c r="O7" s="166"/>
    </row>
    <row r="8" spans="1:15" x14ac:dyDescent="0.2">
      <c r="A8" s="163" t="s">
        <v>48</v>
      </c>
      <c r="B8" s="164">
        <v>6</v>
      </c>
      <c r="C8" s="164"/>
      <c r="D8" s="165"/>
      <c r="E8" s="165"/>
      <c r="F8" s="165" t="s">
        <v>148</v>
      </c>
      <c r="G8" s="165"/>
      <c r="H8" s="165"/>
      <c r="I8" s="165"/>
      <c r="J8" s="165" t="s">
        <v>119</v>
      </c>
      <c r="K8" s="165"/>
      <c r="L8" s="254" t="s">
        <v>291</v>
      </c>
      <c r="M8" s="165"/>
      <c r="N8" s="165"/>
      <c r="O8" s="166"/>
    </row>
    <row r="9" spans="1:15" x14ac:dyDescent="0.2">
      <c r="A9" s="163" t="s">
        <v>49</v>
      </c>
      <c r="B9" s="164">
        <v>7</v>
      </c>
      <c r="C9" s="164"/>
      <c r="D9" s="165"/>
      <c r="E9" s="165"/>
      <c r="F9" s="165" t="s">
        <v>230</v>
      </c>
      <c r="G9" s="165"/>
      <c r="H9" s="165"/>
      <c r="I9" s="165"/>
      <c r="J9" s="165" t="s">
        <v>41</v>
      </c>
      <c r="K9" s="165"/>
      <c r="L9" s="254" t="s">
        <v>290</v>
      </c>
      <c r="M9" s="165"/>
      <c r="N9" s="165"/>
      <c r="O9" s="166"/>
    </row>
    <row r="10" spans="1:15" x14ac:dyDescent="0.2">
      <c r="A10" s="163" t="s">
        <v>50</v>
      </c>
      <c r="B10" s="164">
        <v>8</v>
      </c>
      <c r="C10" s="164"/>
      <c r="D10" s="165"/>
      <c r="E10" s="165"/>
      <c r="F10" s="165"/>
      <c r="G10" s="165"/>
      <c r="H10" s="165"/>
      <c r="I10" s="165"/>
      <c r="J10" s="254"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69"/>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1" t="s">
        <v>198</v>
      </c>
      <c r="B2" s="471"/>
      <c r="C2" s="471"/>
      <c r="D2" s="471"/>
      <c r="E2" s="471"/>
    </row>
    <row r="3" spans="1:7" ht="14.25" customHeight="1" x14ac:dyDescent="0.25">
      <c r="A3" s="471" t="s">
        <v>307</v>
      </c>
      <c r="B3" s="471"/>
      <c r="C3" s="471"/>
      <c r="D3" s="471"/>
      <c r="E3" s="471"/>
    </row>
    <row r="4" spans="1:7" ht="14.25" customHeight="1" thickBot="1" x14ac:dyDescent="0.3">
      <c r="A4" s="173"/>
      <c r="B4" s="174"/>
      <c r="C4" s="175"/>
      <c r="D4" s="176"/>
    </row>
    <row r="5" spans="1:7" ht="14.25" customHeight="1" x14ac:dyDescent="0.25">
      <c r="A5" s="177" t="s">
        <v>199</v>
      </c>
      <c r="B5" s="470" t="s">
        <v>200</v>
      </c>
      <c r="C5" s="470"/>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3"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4" t="s">
        <v>317</v>
      </c>
      <c r="B73" s="385">
        <v>36293</v>
      </c>
      <c r="C73" s="214">
        <v>36446</v>
      </c>
      <c r="D73" s="206">
        <v>0.4</v>
      </c>
      <c r="E73" s="213"/>
    </row>
    <row r="74" spans="1:6" x14ac:dyDescent="0.2">
      <c r="A74" s="384" t="s">
        <v>318</v>
      </c>
      <c r="B74" s="385">
        <v>33169</v>
      </c>
      <c r="C74" s="214">
        <v>33260</v>
      </c>
      <c r="D74" s="206">
        <v>0.3</v>
      </c>
      <c r="E74" s="213"/>
    </row>
    <row r="75" spans="1:6" x14ac:dyDescent="0.2">
      <c r="A75" s="384" t="s">
        <v>319</v>
      </c>
      <c r="B75" s="385">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2018-07-27T17:17:03Z</cp:lastPrinted>
  <dcterms:created xsi:type="dcterms:W3CDTF">2017-07-05T19:48:18Z</dcterms:created>
  <dcterms:modified xsi:type="dcterms:W3CDTF">2019-05-21T21:19:07Z</dcterms:modified>
</cp:coreProperties>
</file>