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1" i="3" l="1"/>
  <c r="N31" i="3"/>
  <c r="K31" i="3"/>
  <c r="L64" i="2" l="1"/>
  <c r="P64" i="2" s="1"/>
  <c r="L63" i="2"/>
  <c r="P63" i="2" s="1"/>
  <c r="K73" i="22" l="1"/>
  <c r="L44" i="2" l="1"/>
  <c r="L43" i="2"/>
  <c r="K48" i="22" l="1"/>
  <c r="K54" i="22"/>
  <c r="K67" i="22"/>
  <c r="K63" i="22"/>
  <c r="K62" i="22"/>
  <c r="K72" i="22" l="1"/>
  <c r="K61" i="22" l="1"/>
  <c r="K70" i="22"/>
  <c r="K65" i="22"/>
  <c r="K69" i="22"/>
  <c r="K68" i="22"/>
  <c r="G59" i="22" l="1"/>
  <c r="H34" i="22"/>
  <c r="G34" i="22" s="1"/>
  <c r="G53" i="22" l="1"/>
  <c r="G37" i="2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67" i="2" l="1"/>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2" i="22"/>
  <c r="L63" i="22"/>
  <c r="L65" i="22"/>
  <c r="L66" i="22"/>
  <c r="L67" i="22"/>
  <c r="L68" i="22"/>
  <c r="L69" i="22"/>
  <c r="L71" i="22"/>
  <c r="L72" i="22"/>
  <c r="L73" i="22"/>
  <c r="L74" i="22"/>
  <c r="L75" i="22"/>
  <c r="L76" i="22"/>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23" i="3"/>
  <c r="P96" i="3"/>
  <c r="C93" i="3" s="1"/>
  <c r="C96" i="3" s="1"/>
  <c r="C90" i="3"/>
  <c r="C91" i="3"/>
  <c r="P36" i="3"/>
  <c r="C118" i="3" l="1"/>
  <c r="C122" i="3"/>
  <c r="C110" i="3"/>
  <c r="C111" i="3"/>
  <c r="C94" i="3"/>
  <c r="C95" i="3"/>
  <c r="C115" i="3"/>
  <c r="C98" i="3"/>
  <c r="C114" i="3"/>
  <c r="C107" i="3"/>
  <c r="C102" i="3"/>
  <c r="C119" i="3"/>
  <c r="C128" i="3"/>
  <c r="C103" i="3"/>
  <c r="C127" i="3"/>
  <c r="C99" i="3"/>
  <c r="C106" i="3"/>
  <c r="C129" i="3"/>
  <c r="C130" i="3" s="1"/>
  <c r="B3" i="20"/>
  <c r="B4" i="20"/>
  <c r="C132" i="3" l="1"/>
  <c r="C131"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I20" i="2"/>
  <c r="I21" i="2" s="1"/>
  <c r="E33" i="19" s="1"/>
  <c r="H20" i="2"/>
  <c r="H21" i="2" s="1"/>
  <c r="E32" i="19" s="1"/>
  <c r="G20" i="2"/>
  <c r="F24" i="19" l="1"/>
  <c r="E24" i="19"/>
  <c r="F20" i="5"/>
  <c r="G30" i="19" s="1"/>
  <c r="G21" i="2"/>
  <c r="E31" i="19" s="1"/>
  <c r="D24" i="19" l="1"/>
  <c r="N24" i="19" s="1"/>
  <c r="G7" i="22"/>
  <c r="D7" i="22"/>
  <c r="C55" i="22" l="1"/>
  <c r="C76" i="22"/>
  <c r="C71" i="22"/>
  <c r="C60" i="22"/>
  <c r="C48" i="22"/>
  <c r="C42" i="22"/>
  <c r="C49" i="22"/>
  <c r="C74" i="22"/>
  <c r="C47" i="22"/>
  <c r="C53" i="22"/>
  <c r="C52" i="22"/>
  <c r="C40" i="22"/>
  <c r="C34" i="22"/>
  <c r="C41" i="22"/>
  <c r="C39" i="22"/>
  <c r="C45" i="22"/>
  <c r="C44" i="22"/>
  <c r="C75" i="22"/>
  <c r="C67" i="22"/>
  <c r="C54" i="22"/>
  <c r="C37" i="22"/>
  <c r="C36" i="22"/>
  <c r="C59" i="22"/>
  <c r="C51" i="22"/>
  <c r="C38" i="22"/>
  <c r="C72" i="22"/>
  <c r="C35" i="22"/>
  <c r="C56" i="22"/>
  <c r="C62" i="22"/>
  <c r="C63" i="22"/>
  <c r="C66" i="22"/>
  <c r="C73" i="22"/>
  <c r="C69" i="22"/>
  <c r="C68" i="22"/>
  <c r="C50" i="22"/>
  <c r="C57" i="22"/>
  <c r="C46" i="22"/>
  <c r="C43" i="22"/>
  <c r="C58" i="22"/>
  <c r="C65" i="22"/>
  <c r="C33" i="22"/>
  <c r="I23" i="22"/>
  <c r="H23" i="22"/>
  <c r="G23" i="22"/>
  <c r="G24" i="22" l="1"/>
  <c r="H25" i="22"/>
  <c r="D32" i="19" s="1"/>
  <c r="H24" i="22"/>
  <c r="I25" i="22"/>
  <c r="D33" i="19" s="1"/>
  <c r="I24" i="22"/>
  <c r="G25" i="22"/>
  <c r="D31" i="19" s="1"/>
  <c r="E28" i="17" l="1"/>
  <c r="D9" i="12" l="1"/>
  <c r="G7" i="14" l="1"/>
  <c r="G7" i="10"/>
  <c r="G7" i="7"/>
  <c r="G7" i="6"/>
  <c r="G7" i="5"/>
  <c r="G7" i="3"/>
  <c r="G7" i="2"/>
  <c r="D7" i="14"/>
  <c r="D7" i="10"/>
  <c r="D7" i="7"/>
  <c r="D7" i="6"/>
  <c r="D7" i="5"/>
  <c r="D7" i="3"/>
  <c r="C33" i="3" s="1"/>
  <c r="D7" i="2"/>
  <c r="C71" i="17"/>
  <c r="B71" i="17"/>
  <c r="E71" i="17" s="1"/>
  <c r="E70" i="17"/>
  <c r="C69" i="17"/>
  <c r="B69" i="17"/>
  <c r="E69" i="17" s="1"/>
  <c r="C62" i="2" l="1"/>
  <c r="C63" i="2"/>
  <c r="C64" i="2"/>
  <c r="C65" i="2"/>
  <c r="C66" i="2"/>
  <c r="C84" i="10"/>
  <c r="C83" i="10"/>
  <c r="C60" i="2"/>
  <c r="C61" i="2"/>
  <c r="C37" i="2"/>
  <c r="C45" i="2"/>
  <c r="C53" i="2"/>
  <c r="C38" i="2"/>
  <c r="C46" i="2"/>
  <c r="C54" i="2"/>
  <c r="C42" i="2"/>
  <c r="C39" i="2"/>
  <c r="C47" i="2"/>
  <c r="C55" i="2"/>
  <c r="C58" i="2"/>
  <c r="C40" i="2"/>
  <c r="C48" i="2"/>
  <c r="C56" i="2"/>
  <c r="C36" i="2"/>
  <c r="C50" i="2"/>
  <c r="C41" i="2"/>
  <c r="C49" i="2"/>
  <c r="C57" i="2"/>
  <c r="C43" i="2"/>
  <c r="C51" i="2"/>
  <c r="C44" i="2"/>
  <c r="C52"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66" i="3"/>
  <c r="C67" i="3"/>
  <c r="C50" i="3" l="1"/>
  <c r="C83" i="3"/>
  <c r="C82" i="3"/>
  <c r="C63" i="3"/>
  <c r="C64" i="3"/>
  <c r="C70" i="3"/>
  <c r="C52" i="3"/>
  <c r="C47" i="3"/>
  <c r="C46" i="3"/>
  <c r="C78" i="3"/>
  <c r="C75" i="3"/>
  <c r="C60" i="3"/>
  <c r="C79" i="3"/>
  <c r="C55" i="3"/>
  <c r="C87" i="3"/>
  <c r="C56" i="3"/>
  <c r="C86" i="3"/>
  <c r="C76" i="3"/>
  <c r="C58" i="3"/>
  <c r="C71" i="3"/>
  <c r="C44" i="3"/>
  <c r="C43" i="3"/>
  <c r="C39" i="3"/>
  <c r="C38" i="3"/>
  <c r="K36" i="2"/>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l="1"/>
  <c r="G20" i="6"/>
  <c r="H20" i="6"/>
  <c r="H21" i="6" s="1"/>
  <c r="H32" i="19" s="1"/>
  <c r="I21" i="6"/>
  <c r="H33" i="19" s="1"/>
  <c r="F20" i="6"/>
  <c r="J21" i="6"/>
  <c r="H34" i="19" s="1"/>
  <c r="K20" i="6" l="1"/>
  <c r="K21" i="6"/>
  <c r="G21" i="6"/>
  <c r="H31" i="19" s="1"/>
  <c r="F21" i="6"/>
  <c r="H30" i="19" s="1"/>
  <c r="G19" i="5"/>
  <c r="H19" i="5"/>
  <c r="H20" i="5" s="1"/>
  <c r="G32" i="19" s="1"/>
  <c r="I19" i="5"/>
  <c r="I20" i="5" s="1"/>
  <c r="G33" i="19" s="1"/>
  <c r="J19" i="5"/>
  <c r="J20" i="5" s="1"/>
  <c r="G34" i="19" s="1"/>
  <c r="H35" i="19" l="1"/>
  <c r="K19" i="5"/>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I22" i="3" l="1"/>
  <c r="F33" i="19" s="1"/>
  <c r="N33" i="19" s="1"/>
  <c r="H22" i="3"/>
  <c r="F32" i="19" s="1"/>
  <c r="N32" i="19" s="1"/>
  <c r="F22" i="3"/>
  <c r="G22" i="3"/>
  <c r="F31" i="19" s="1"/>
  <c r="J22" i="3"/>
  <c r="F34" i="19" s="1"/>
  <c r="K18" i="3"/>
  <c r="K19" i="3"/>
  <c r="D40" i="19" s="1"/>
  <c r="I21" i="3"/>
  <c r="G21" i="3"/>
  <c r="H21" i="3"/>
  <c r="F21" i="3"/>
  <c r="F30" i="19" l="1"/>
  <c r="D41" i="19"/>
  <c r="K22" i="3"/>
  <c r="N31" i="19"/>
  <c r="K21" i="3"/>
  <c r="F35" i="19" l="1"/>
  <c r="C43" i="10"/>
  <c r="J21" i="3" l="1"/>
  <c r="L61" i="22" l="1"/>
  <c r="C61" i="22" s="1"/>
  <c r="L64" i="22" l="1"/>
  <c r="C64" i="22" s="1"/>
  <c r="F23" i="22"/>
  <c r="J23" i="22"/>
  <c r="J24" i="22" s="1"/>
  <c r="J25" i="22" l="1"/>
  <c r="D34" i="19" s="1"/>
  <c r="F25" i="22"/>
  <c r="D30" i="19" s="1"/>
  <c r="F24" i="22"/>
  <c r="K23" i="22"/>
  <c r="L70" i="22"/>
  <c r="C70" i="22" s="1"/>
  <c r="K24" i="22" l="1"/>
  <c r="K25" i="22"/>
  <c r="D35" i="19"/>
  <c r="C59" i="2"/>
  <c r="F20" i="2"/>
  <c r="Q59" i="2"/>
  <c r="J20" i="2"/>
  <c r="J21" i="2" s="1"/>
  <c r="E34" i="19" s="1"/>
  <c r="N34" i="19" s="1"/>
  <c r="F21" i="2" l="1"/>
  <c r="E30" i="19" s="1"/>
  <c r="K20" i="2"/>
  <c r="K21" i="2" s="1"/>
  <c r="F29" i="2" l="1"/>
  <c r="E35" i="19"/>
  <c r="N35" i="19" s="1"/>
  <c r="N30" i="19"/>
</calcChain>
</file>

<file path=xl/sharedStrings.xml><?xml version="1.0" encoding="utf-8"?>
<sst xmlns="http://schemas.openxmlformats.org/spreadsheetml/2006/main" count="887" uniqueCount="396">
  <si>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</si>
  <si>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</si>
  <si>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</si>
  <si>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</si>
  <si>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</si>
  <si>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</si>
  <si>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</si>
  <si>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</si>
  <si>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</si>
  <si>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</si>
  <si>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</si>
  <si>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</si>
  <si>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</si>
  <si>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</si>
  <si>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</si>
  <si>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</si>
  <si>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</si>
  <si>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</si>
  <si>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</si>
  <si>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</si>
  <si>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</si>
  <si>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</si>
  <si>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</si>
  <si>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</si>
  <si>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</si>
  <si>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</si>
  <si>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</si>
  <si>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</si>
  <si>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</si>
  <si>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</si>
  <si>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</si>
  <si>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</si>
  <si>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</si>
  <si>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</si>
  <si>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</si>
  <si>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</si>
  <si>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</si>
  <si>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</si>
  <si>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</si>
  <si>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</si>
  <si>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</si>
  <si>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</si>
  <si>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</si>
  <si>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</si>
  <si>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</si>
  <si>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</si>
  <si>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</si>
  <si>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</si>
  <si>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</si>
  <si>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</si>
  <si>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</si>
  <si>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</si>
  <si>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</si>
  <si>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</si>
  <si>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</si>
  <si>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</si>
  <si>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</si>
  <si>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</si>
  <si>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</si>
  <si>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</si>
  <si>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</si>
  <si>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</si>
  <si>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</si>
  <si>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</si>
  <si>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</si>
  <si>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</si>
  <si>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</si>
  <si>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</si>
  <si>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</si>
  <si>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</si>
  <si>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</si>
  <si>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</si>
  <si>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</si>
  <si>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</si>
  <si>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</si>
  <si>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</si>
  <si>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</si>
  <si>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</si>
  <si>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</si>
  <si>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</si>
  <si>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</si>
  <si>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</si>
  <si>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</si>
  <si>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</si>
  <si>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</si>
  <si>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</si>
  <si>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</si>
  <si>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</si>
  <si>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</si>
  <si>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</si>
  <si>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</si>
  <si>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</si>
  <si>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</si>
  <si>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</si>
  <si>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</si>
  <si>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</si>
  <si>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</si>
  <si>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</si>
  <si>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</si>
  <si>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</si>
  <si>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</si>
  <si>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</si>
  <si>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</si>
  <si>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</si>
  <si>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</si>
  <si>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</si>
  <si>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</si>
  <si>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</si>
  <si>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</si>
  <si>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</si>
  <si>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</si>
  <si>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</si>
  <si>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</si>
  <si>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</si>
  <si>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</si>
  <si>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</si>
  <si>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</si>
  <si>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</si>
  <si>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</si>
  <si>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</si>
  <si>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</si>
  <si>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</si>
  <si>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</si>
  <si>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</si>
  <si>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</si>
  <si>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</si>
  <si>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</si>
  <si>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</si>
  <si>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</si>
  <si>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</si>
  <si>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</si>
  <si>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</si>
  <si>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</si>
  <si>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</si>
  <si>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</si>
  <si>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</si>
  <si>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</si>
  <si>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</si>
  <si>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</si>
  <si>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</si>
  <si>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</si>
  <si>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</si>
  <si>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</si>
  <si>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</si>
  <si>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</si>
  <si>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</si>
  <si>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</si>
  <si>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</si>
  <si>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</si>
  <si>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</si>
  <si>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</si>
  <si>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</si>
  <si>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</si>
  <si>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</si>
  <si>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</si>
  <si>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</si>
  <si>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</si>
  <si>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</si>
  <si>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</si>
  <si>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</si>
  <si>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</si>
  <si>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</si>
  <si>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</si>
  <si>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</si>
  <si>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</si>
  <si>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</si>
  <si>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</si>
  <si>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</si>
  <si>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</si>
  <si>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</si>
  <si>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</si>
  <si>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</si>
  <si>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</si>
  <si>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</si>
  <si>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</si>
  <si>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</si>
  <si>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</si>
  <si>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</si>
  <si>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</si>
  <si>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</si>
  <si>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</si>
  <si>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</si>
  <si>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</si>
  <si>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</si>
  <si>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</si>
  <si>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</si>
  <si>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</si>
  <si>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</si>
  <si>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</si>
  <si>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</si>
  <si>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</si>
  <si>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</si>
  <si>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</si>
  <si>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</si>
  <si>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</si>
  <si>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</si>
  <si>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</si>
  <si>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</si>
  <si>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</si>
  <si>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</si>
  <si>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</si>
  <si>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</si>
  <si>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</si>
  <si>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</si>
  <si>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</si>
  <si>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</si>
  <si>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</si>
  <si>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</si>
  <si>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</si>
  <si>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</si>
  <si>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</si>
  <si>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</si>
  <si>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</si>
  <si>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</si>
  <si>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</si>
  <si>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</si>
  <si>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</si>
  <si>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</si>
  <si>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</si>
  <si>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</si>
  <si>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</si>
  <si>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</si>
  <si>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</si>
  <si>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</si>
  <si>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</si>
  <si>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</si>
  <si>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</si>
  <si>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</si>
  <si>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</si>
  <si>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</si>
  <si>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</si>
  <si>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</si>
  <si>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</si>
  <si>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</si>
  <si>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</si>
  <si>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</si>
  <si>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</si>
  <si>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</si>
  <si>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</si>
  <si>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</si>
  <si>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</si>
  <si>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</si>
  <si>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</si>
  <si>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</si>
  <si>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</si>
  <si>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</si>
  <si>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</si>
  <si>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</si>
  <si>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</si>
  <si>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</si>
  <si>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</si>
  <si>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</si>
  <si>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</si>
  <si>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</si>
  <si>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</si>
  <si>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</si>
  <si>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</si>
  <si>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</si>
  <si>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</si>
  <si>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</si>
  <si>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</si>
  <si>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</si>
  <si>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</si>
  <si>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</si>
  <si>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</si>
  <si>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</si>
  <si>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</si>
  <si>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</si>
  <si>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</si>
  <si>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</si>
  <si>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</si>
  <si>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</si>
  <si>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</si>
  <si>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</si>
  <si>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</si>
  <si>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</si>
  <si>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</si>
  <si>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</si>
  <si>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</si>
  <si>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</si>
  <si>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</si>
  <si>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</si>
  <si>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</si>
  <si>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</si>
  <si>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</si>
  <si>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</si>
  <si>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</si>
  <si>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</si>
  <si>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</si>
  <si>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</si>
  <si>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</si>
  <si>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</si>
  <si>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</si>
  <si>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</si>
  <si>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</si>
  <si>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</si>
  <si>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</si>
  <si>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</si>
  <si>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</si>
  <si>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</si>
  <si>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</si>
  <si>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</si>
  <si>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</si>
  <si>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</si>
  <si>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</si>
  <si>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</si>
  <si>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</si>
  <si>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</si>
  <si>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</si>
  <si>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</si>
  <si>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</si>
  <si>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</si>
  <si>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</si>
  <si>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</si>
  <si>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</si>
  <si>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</si>
  <si>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</si>
  <si>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</si>
  <si>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</si>
  <si>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</si>
  <si>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</si>
  <si>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</si>
  <si>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3324 Chanate Road</t>
  </si>
  <si>
    <t>Santa Rosa</t>
  </si>
  <si>
    <t>Ruby Zhang</t>
  </si>
  <si>
    <t>(707) 565-7846</t>
  </si>
  <si>
    <t>ruby.zhang@sonoma-county.org</t>
  </si>
  <si>
    <t>Action Network - Across Ages and Cultures</t>
  </si>
  <si>
    <t>Alexander Valley Healthcare</t>
  </si>
  <si>
    <t>Buckelew - North Bay Suicide Prevention</t>
  </si>
  <si>
    <t>Child Parent Institute (0-5)</t>
  </si>
  <si>
    <t>Community Baptist Church Collaborative</t>
  </si>
  <si>
    <t>Crisis Assessment Prevention Education Team</t>
  </si>
  <si>
    <t>Early Learning Institute (0-5)</t>
  </si>
  <si>
    <t>Goodwill - Peer-Operated Warmline</t>
  </si>
  <si>
    <t>Human Service Department - Older Adult Collaborative</t>
  </si>
  <si>
    <t>Latino Service Providers</t>
  </si>
  <si>
    <t>National Alliance on Mental Illness Sonoma County</t>
  </si>
  <si>
    <t>Petaluma Peoples Services Center (0-5)</t>
  </si>
  <si>
    <t>Positive Images</t>
  </si>
  <si>
    <t>Santa Rosa Community Health Centers</t>
  </si>
  <si>
    <t>Santa Rosa Junior College - PEERS</t>
  </si>
  <si>
    <t>Sonoma County Indian Health Project - Aunties and Uncles</t>
  </si>
  <si>
    <t>Project SUCCESS+/Marleau</t>
  </si>
  <si>
    <t>Buckelew - Family Service Coordination</t>
  </si>
  <si>
    <t>Goodwill - Peer Support</t>
  </si>
  <si>
    <t>Petaluma People Services Center - Mary Isaak Center</t>
  </si>
  <si>
    <t>Alliance Medical Center</t>
  </si>
  <si>
    <t>Drug Abuse Alternatives Center</t>
  </si>
  <si>
    <t>Workforce Education Training</t>
  </si>
  <si>
    <t>Transportation</t>
  </si>
  <si>
    <t>Prevention &amp; Early Intervention</t>
  </si>
  <si>
    <t>Technology</t>
  </si>
  <si>
    <t>Buckelew - SCILIT/ISHP</t>
  </si>
  <si>
    <t>Mobile Support Team (MST)</t>
  </si>
  <si>
    <t>Buckelew - Housing (TAY FSP)</t>
  </si>
  <si>
    <t>Buckelew - Housing (FACT FSP)</t>
  </si>
  <si>
    <t>Buckelew - Employment Services (TAY FSP)</t>
  </si>
  <si>
    <t>Social Advocates for Youth - Housing (TAY FSP)</t>
  </si>
  <si>
    <t>Goodwill - Petaluma Peer Recovery Center</t>
  </si>
  <si>
    <t>Goodwill - Wellness and Advocacy Center</t>
  </si>
  <si>
    <t>Goodwill - Consumer Relations Program</t>
  </si>
  <si>
    <t>Council on Aging - Senior Peer Support (OAIT FSP)</t>
  </si>
  <si>
    <t>West County Health Centers - Russian River Health Center</t>
  </si>
  <si>
    <t>Sunny Hills Services (FASST FSP)</t>
  </si>
  <si>
    <t>Transition Age Youth (TAY FSP)</t>
  </si>
  <si>
    <t>Older Adult Intensive Team (OAIT FSP)</t>
  </si>
  <si>
    <t>Integrated Recovery Team (IRT FSP)</t>
  </si>
  <si>
    <t>Family Advocacy Stabilization and Support Team (FASST FSP)</t>
  </si>
  <si>
    <t>Forensic Assertive Community Treatment Team (FACT FSP)</t>
  </si>
  <si>
    <t>Community Mental Health Centers</t>
  </si>
  <si>
    <t>Access Team</t>
  </si>
  <si>
    <t>Sonoma County Indian Health Project - Community Programs</t>
  </si>
  <si>
    <t>Jewish Family and Children's Services - Caring Connections (OAIT FSP)</t>
  </si>
  <si>
    <t>West County Community Services - Crisis Support Services</t>
  </si>
  <si>
    <t>West County Community Services - Russian River Empowerment Center</t>
  </si>
  <si>
    <t>West County Community Services - Senior Peer Counseling (OAIT FSP)</t>
  </si>
  <si>
    <t>National Alliance on Mental Illness - Sonoma County (Project SUCCESS+)</t>
  </si>
  <si>
    <t>Petaluma City Schools (Project SUCCESS+)</t>
  </si>
  <si>
    <t>Support our Students (Project SUCCESS+)</t>
  </si>
  <si>
    <t>West County Community Services (Project SUCCESS+)</t>
  </si>
  <si>
    <t>Non MHSA programs</t>
  </si>
  <si>
    <t>Lomi Psychotherapy Clinc</t>
  </si>
  <si>
    <t>Telecare - ACT</t>
  </si>
  <si>
    <t>Triage CAPE</t>
  </si>
  <si>
    <t>Community Intervention Program 100%</t>
  </si>
  <si>
    <t>Whole Person Care</t>
  </si>
  <si>
    <t>Whole Person Care County Cost</t>
  </si>
  <si>
    <t>Full Heart Treatment (CMHC FSP)</t>
  </si>
  <si>
    <t>Full Heart Treatment (IRT FSP)</t>
  </si>
  <si>
    <t>Tsunami Enterprises</t>
  </si>
  <si>
    <t>Human Service Department - Job Link</t>
  </si>
  <si>
    <t>Template Error line</t>
  </si>
  <si>
    <t>Accountant I</t>
  </si>
  <si>
    <t>17-18 Unrealized Gains and Losses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</si>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</sst>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
      <sz val="9"/>
      <name val="Calibri"/>
      <family val="3"/>
      <charset val="134"/>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8">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27" xfId="0" applyFont="1" applyBorder="1" applyAlignment="1" applyProtection="1">
      <alignment horizontal="left" vertical="center" wrapText="1"/>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vertical="center"/>
      <protection locked="0"/>
    </xf>
    <xf numFmtId="0" fontId="1" fillId="0" borderId="27" xfId="0" applyFont="1" applyBorder="1" applyProtection="1">
      <protection locked="0"/>
    </xf>
    <xf numFmtId="167" fontId="1" fillId="0" borderId="27" xfId="0" applyNumberFormat="1" applyFont="1" applyBorder="1" applyAlignment="1" applyProtection="1">
      <alignment horizontal="left" vertical="center"/>
      <protection locked="0"/>
    </xf>
    <xf numFmtId="0" fontId="1" fillId="0" borderId="19" xfId="0" applyFont="1" applyFill="1" applyBorder="1" applyAlignment="1" applyProtection="1">
      <protection locked="0"/>
    </xf>
    <xf numFmtId="0" fontId="17" fillId="0" borderId="0" xfId="0" applyFont="1" applyFill="1" applyBorder="1" applyProtection="1">
      <protection locked="0"/>
    </xf>
    <xf numFmtId="164" fontId="1" fillId="0" borderId="24" xfId="0" applyNumberFormat="1" applyFont="1" applyFill="1" applyBorder="1" applyProtection="1">
      <protection locked="0"/>
    </xf>
    <xf numFmtId="164" fontId="29" fillId="0" borderId="3" xfId="0" applyNumberFormat="1" applyFont="1" applyFill="1" applyBorder="1" applyProtection="1">
      <protection locked="0"/>
    </xf>
    <xf numFmtId="164" fontId="29" fillId="0" borderId="28" xfId="0" applyNumberFormat="1" applyFont="1" applyFill="1" applyBorder="1" applyProtection="1">
      <protection locked="0"/>
    </xf>
    <xf numFmtId="164" fontId="29" fillId="0" borderId="4" xfId="0" applyNumberFormat="1" applyFont="1" applyFill="1" applyBorder="1" applyProtection="1">
      <protection locked="0"/>
    </xf>
    <xf numFmtId="0" fontId="0" fillId="0" borderId="0" xfId="0" applyProtection="1">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heetViews>
  <sheetFormatPr defaultColWidth="9.140625" defaultRowHeight="15"/>
  <cols>
    <col min="1" max="16384" width="9.140625" style="237"/>
  </cols>
  <sheetData>
    <row r="1" spans="1:6" ht="15.75">
      <c r="A1" s="52" t="s">
        <v>270</v>
      </c>
    </row>
    <row r="2" spans="1:6">
      <c r="A2" s="238" t="s">
        <v>273</v>
      </c>
    </row>
    <row r="3" spans="1:6">
      <c r="A3" s="237" t="s">
        <v>271</v>
      </c>
    </row>
    <row r="16" spans="1:6">
      <c r="F16" s="240"/>
    </row>
    <row r="26" spans="5:6">
      <c r="E26" s="241"/>
    </row>
    <row r="28" spans="5:6">
      <c r="F28" s="239"/>
    </row>
  </sheetData>
  <sheetProtection algorithmName="SHA-512" hashValue="LQblq0FwVV8qOK/udVn4ij1tqHhn85KY1htQVzDAb/aGxJGQMBq5j4QDbVbGjA+T2T3lAW+dszre4luJnyP4+Q==" saltValue="n9QKAOd+HcKTVosVInnFiw==" spinCount="100000" sheet="1" objects="1" scenarios="1" formatColumns="0" formatRows="0"/>
  <phoneticPr fontId="4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workbookViewId="0"/>
  </sheetViews>
  <sheetFormatPr defaultColWidth="0" defaultRowHeight="15.75" zeroHeight="1"/>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c r="B1" s="466"/>
      <c r="C1" s="466"/>
      <c r="D1" s="466"/>
    </row>
    <row r="2" spans="2:20" s="323" customFormat="1" ht="18">
      <c r="B2" s="394" t="str">
        <f>'1. Information'!B2</f>
        <v>Version 7/1/2018</v>
      </c>
    </row>
    <row r="3" spans="2:20" ht="20.25" customHeight="1">
      <c r="B3" s="227" t="str">
        <f>'1. Information'!B3</f>
        <v>Annual Mental Health Services Act Revenue and Expenditure Report</v>
      </c>
      <c r="C3" s="83"/>
      <c r="D3" s="83"/>
      <c r="E3" s="83"/>
      <c r="F3" s="83"/>
      <c r="G3" s="83"/>
      <c r="H3" s="83"/>
    </row>
    <row r="4" spans="2:20" ht="18">
      <c r="B4" s="227" t="str">
        <f>'1. Information'!B4</f>
        <v>Fiscal Year 2017-18</v>
      </c>
      <c r="C4" s="1"/>
      <c r="D4" s="1"/>
      <c r="E4" s="1"/>
      <c r="F4" s="1"/>
      <c r="G4" s="1"/>
      <c r="H4" s="1"/>
    </row>
    <row r="5" spans="2:20" ht="18">
      <c r="B5" s="227" t="s">
        <v>289</v>
      </c>
      <c r="C5" s="1"/>
      <c r="D5" s="1"/>
      <c r="E5" s="1"/>
      <c r="F5" s="1"/>
      <c r="G5" s="1"/>
      <c r="H5" s="1"/>
    </row>
    <row r="6" spans="2:20">
      <c r="D6" s="68"/>
      <c r="E6" s="68"/>
      <c r="F6" s="68"/>
      <c r="G6" s="68"/>
      <c r="H6" s="68"/>
    </row>
    <row r="7" spans="2:20">
      <c r="B7" s="439" t="s">
        <v>1</v>
      </c>
      <c r="C7" s="439"/>
      <c r="D7" s="9" t="str">
        <f>IF(ISBLANK('1. Information'!D8),"",'1. Information'!D8)</f>
        <v>Sonoma</v>
      </c>
      <c r="F7" s="94" t="s">
        <v>2</v>
      </c>
      <c r="G7" s="109">
        <f>IF(ISBLANK('1. Information'!D7),"",'1. Information'!D7)</f>
        <v>43482</v>
      </c>
    </row>
    <row r="8" spans="2:20">
      <c r="B8" s="6"/>
      <c r="C8" s="6"/>
      <c r="D8" s="6"/>
      <c r="G8" s="6"/>
      <c r="H8" s="147"/>
    </row>
    <row r="9" spans="2:20" ht="18.75" thickBot="1">
      <c r="B9" s="228" t="s">
        <v>260</v>
      </c>
      <c r="C9" s="41"/>
      <c r="D9" s="41"/>
      <c r="E9" s="112"/>
      <c r="F9" s="112"/>
      <c r="G9" s="41"/>
      <c r="H9" s="148"/>
      <c r="I9" s="112"/>
      <c r="J9" s="112"/>
    </row>
    <row r="10" spans="2:20" ht="16.5" thickTop="1">
      <c r="B10" s="6"/>
      <c r="C10" s="6"/>
      <c r="D10" s="6"/>
      <c r="G10" s="6"/>
      <c r="H10" s="147"/>
    </row>
    <row r="11" spans="2:20">
      <c r="B11" s="6"/>
      <c r="C11" s="24" t="s">
        <v>27</v>
      </c>
      <c r="D11" s="24" t="s">
        <v>29</v>
      </c>
      <c r="E11" s="279" t="s">
        <v>32</v>
      </c>
      <c r="F11" s="124" t="s">
        <v>246</v>
      </c>
      <c r="G11" s="101" t="s">
        <v>247</v>
      </c>
      <c r="H11" s="101" t="s">
        <v>248</v>
      </c>
      <c r="I11" s="251" t="s">
        <v>257</v>
      </c>
      <c r="J11" s="279" t="s">
        <v>249</v>
      </c>
      <c r="R11" s="108"/>
      <c r="S11" s="108"/>
    </row>
    <row r="12" spans="2:20">
      <c r="B12" s="26"/>
      <c r="C12" s="307"/>
      <c r="D12" s="326" t="s">
        <v>301</v>
      </c>
      <c r="E12" s="344" t="s">
        <v>28</v>
      </c>
      <c r="F12" s="465" t="s">
        <v>30</v>
      </c>
      <c r="G12" s="465"/>
      <c r="H12" s="465"/>
      <c r="I12" s="465"/>
      <c r="J12" s="333"/>
      <c r="R12" s="26"/>
      <c r="S12" s="26"/>
      <c r="T12" s="26"/>
    </row>
    <row r="13" spans="2:20" ht="80.25" customHeight="1">
      <c r="B13" s="76" t="s">
        <v>134</v>
      </c>
      <c r="C13" s="78" t="s">
        <v>195</v>
      </c>
      <c r="D13" s="21" t="s">
        <v>130</v>
      </c>
      <c r="E13" s="30" t="s">
        <v>300</v>
      </c>
      <c r="F13" s="65" t="s">
        <v>5</v>
      </c>
      <c r="G13" s="64" t="s">
        <v>6</v>
      </c>
      <c r="H13" s="64" t="s">
        <v>31</v>
      </c>
      <c r="I13" s="64" t="s">
        <v>15</v>
      </c>
      <c r="J13" s="308" t="s">
        <v>278</v>
      </c>
      <c r="R13" s="108"/>
      <c r="S13" s="108"/>
    </row>
    <row r="14" spans="2:20">
      <c r="B14" s="101">
        <v>1</v>
      </c>
      <c r="C14" s="132" t="str">
        <f>IF(J14&lt;&gt;0,VLOOKUP($D$7,Info_County_Code,2,FALSE),"")</f>
        <v/>
      </c>
      <c r="D14" s="84" t="s">
        <v>120</v>
      </c>
      <c r="E14" s="117"/>
      <c r="F14" s="126"/>
      <c r="G14" s="126"/>
      <c r="H14" s="117"/>
      <c r="I14" s="314"/>
      <c r="J14" s="318">
        <f>SUM(E14:I14)</f>
        <v>0</v>
      </c>
      <c r="R14" s="108"/>
      <c r="S14" s="108"/>
    </row>
    <row r="15" spans="2:20">
      <c r="B15" s="101">
        <v>2</v>
      </c>
      <c r="C15" s="132" t="str">
        <f>IF(J15&lt;&gt;0,VLOOKUP($D$7,Info_County_Code,2,FALSE),"")</f>
        <v/>
      </c>
      <c r="D15" s="84" t="s">
        <v>121</v>
      </c>
      <c r="E15" s="116"/>
      <c r="F15" s="120"/>
      <c r="G15" s="116"/>
      <c r="H15" s="116"/>
      <c r="I15" s="315"/>
      <c r="J15" s="318">
        <f>SUM(E15:I15)</f>
        <v>0</v>
      </c>
      <c r="R15" s="108"/>
      <c r="S15" s="108"/>
    </row>
    <row r="16" spans="2:20">
      <c r="D16" s="16"/>
      <c r="E16" s="85"/>
      <c r="F16" s="85"/>
      <c r="G16" s="85"/>
    </row>
    <row r="17"/>
    <row r="18"/>
    <row r="19"/>
    <row r="20"/>
    <row r="21"/>
    <row r="22"/>
    <row r="23"/>
    <row r="24"/>
    <row r="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honeticPr fontId="44" type="noConversion"/>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workbookViewId="0"/>
  </sheetViews>
  <sheetFormatPr defaultColWidth="0" defaultRowHeight="15" zeroHeight="1"/>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c r="B1" s="66"/>
      <c r="C1" s="66"/>
    </row>
    <row r="2" spans="2:7" s="323" customFormat="1">
      <c r="B2" s="392" t="str">
        <f>'1. Information'!B2</f>
        <v>Version 7/1/2018</v>
      </c>
    </row>
    <row r="3" spans="2:7" ht="18">
      <c r="B3" s="227" t="str">
        <f>'1. Information'!B3</f>
        <v>Annual Mental Health Services Act Revenue and Expenditure Report</v>
      </c>
      <c r="C3" s="1"/>
      <c r="D3" s="1"/>
      <c r="E3" s="1"/>
      <c r="F3" s="1"/>
    </row>
    <row r="4" spans="2:7" ht="18">
      <c r="B4" s="227" t="str">
        <f>'1. Information'!B4</f>
        <v>Fiscal Year 2017-18</v>
      </c>
      <c r="C4" s="1"/>
      <c r="D4" s="1"/>
      <c r="E4" s="1"/>
      <c r="F4" s="1"/>
    </row>
    <row r="5" spans="2:7" ht="18">
      <c r="B5" s="53" t="s">
        <v>131</v>
      </c>
      <c r="C5" s="40"/>
      <c r="D5" s="40"/>
      <c r="E5" s="40"/>
      <c r="F5" s="40"/>
    </row>
    <row r="6" spans="2:7" ht="15.75">
      <c r="C6" s="93"/>
      <c r="D6" s="93"/>
      <c r="E6" s="93"/>
      <c r="F6" s="93"/>
    </row>
    <row r="7" spans="2:7" ht="15.75">
      <c r="B7" s="439" t="s">
        <v>1</v>
      </c>
      <c r="C7" s="439"/>
      <c r="D7" s="9" t="str">
        <f>IF(ISBLANK('1. Information'!D8),"",'1. Information'!D8)</f>
        <v>Sonoma</v>
      </c>
      <c r="E7" s="3"/>
      <c r="F7" s="97" t="s">
        <v>178</v>
      </c>
      <c r="G7" s="109">
        <f>IF(ISBLANK('1. Information'!D7),"",'1. Information'!D7)</f>
        <v>43482</v>
      </c>
    </row>
    <row r="8" spans="2:7" ht="15.75">
      <c r="B8" s="6"/>
      <c r="C8" s="6"/>
      <c r="D8" s="6"/>
      <c r="E8" s="3"/>
      <c r="F8" s="86"/>
      <c r="G8" s="111"/>
    </row>
    <row r="9" spans="2:7" ht="18.75" thickBot="1">
      <c r="B9" s="228" t="s">
        <v>260</v>
      </c>
      <c r="C9" s="41"/>
      <c r="D9" s="41"/>
      <c r="E9" s="55"/>
      <c r="F9" s="87"/>
      <c r="G9" s="113"/>
    </row>
    <row r="10" spans="2:7" ht="16.5" thickTop="1">
      <c r="B10" s="6"/>
      <c r="C10" s="6"/>
      <c r="D10" s="6"/>
      <c r="E10" s="3"/>
      <c r="F10" s="86"/>
      <c r="G10" s="111"/>
    </row>
    <row r="11" spans="2:7">
      <c r="C11" s="88" t="s">
        <v>27</v>
      </c>
      <c r="D11" s="88" t="s">
        <v>29</v>
      </c>
      <c r="E11" s="88" t="s">
        <v>32</v>
      </c>
      <c r="F11" s="88" t="s">
        <v>246</v>
      </c>
      <c r="G11" s="115" t="s">
        <v>247</v>
      </c>
    </row>
    <row r="12" spans="2:7" ht="15.75">
      <c r="B12" s="76" t="s">
        <v>134</v>
      </c>
      <c r="C12" s="56" t="s">
        <v>11</v>
      </c>
      <c r="D12" s="31" t="s">
        <v>111</v>
      </c>
      <c r="E12" s="31" t="s">
        <v>110</v>
      </c>
      <c r="F12" s="31" t="s">
        <v>112</v>
      </c>
      <c r="G12" s="31" t="s">
        <v>113</v>
      </c>
    </row>
    <row r="13" spans="2:7">
      <c r="B13" s="101">
        <v>1</v>
      </c>
      <c r="C13" s="132" t="str">
        <f t="shared" ref="C13:C42" si="0">IF(F13&lt;&gt;0,VLOOKUP($D$7,Info_County_Code,2,FALSE),"")</f>
        <v/>
      </c>
      <c r="D13" s="149"/>
      <c r="E13" s="339"/>
      <c r="F13" s="338"/>
      <c r="G13" s="151"/>
    </row>
    <row r="14" spans="2:7">
      <c r="B14" s="101">
        <v>2</v>
      </c>
      <c r="C14" s="132" t="str">
        <f t="shared" si="0"/>
        <v/>
      </c>
      <c r="D14" s="149"/>
      <c r="E14" s="133"/>
      <c r="F14" s="150"/>
      <c r="G14" s="151"/>
    </row>
    <row r="15" spans="2:7">
      <c r="B15" s="101">
        <v>3</v>
      </c>
      <c r="C15" s="132" t="str">
        <f t="shared" si="0"/>
        <v/>
      </c>
      <c r="D15" s="149"/>
      <c r="E15" s="133"/>
      <c r="F15" s="150"/>
      <c r="G15" s="151"/>
    </row>
    <row r="16" spans="2:7">
      <c r="B16" s="101">
        <v>4</v>
      </c>
      <c r="C16" s="132" t="str">
        <f t="shared" si="0"/>
        <v/>
      </c>
      <c r="D16" s="149"/>
      <c r="E16" s="133"/>
      <c r="F16" s="150"/>
      <c r="G16" s="151"/>
    </row>
    <row r="17" spans="2:7">
      <c r="B17" s="101">
        <v>5</v>
      </c>
      <c r="C17" s="132" t="str">
        <f t="shared" si="0"/>
        <v/>
      </c>
      <c r="D17" s="149"/>
      <c r="E17" s="133"/>
      <c r="F17" s="152"/>
      <c r="G17" s="151"/>
    </row>
    <row r="18" spans="2:7">
      <c r="B18" s="101">
        <v>6</v>
      </c>
      <c r="C18" s="132" t="str">
        <f t="shared" si="0"/>
        <v/>
      </c>
      <c r="D18" s="149"/>
      <c r="E18" s="133"/>
      <c r="F18" s="152"/>
      <c r="G18" s="151"/>
    </row>
    <row r="19" spans="2:7">
      <c r="B19" s="101">
        <v>7</v>
      </c>
      <c r="C19" s="132" t="str">
        <f t="shared" si="0"/>
        <v/>
      </c>
      <c r="D19" s="149"/>
      <c r="E19" s="133"/>
      <c r="F19" s="152"/>
      <c r="G19" s="151"/>
    </row>
    <row r="20" spans="2:7">
      <c r="B20" s="101">
        <v>8</v>
      </c>
      <c r="C20" s="132" t="str">
        <f t="shared" si="0"/>
        <v/>
      </c>
      <c r="D20" s="149"/>
      <c r="E20" s="133"/>
      <c r="F20" s="152"/>
      <c r="G20" s="151"/>
    </row>
    <row r="21" spans="2:7">
      <c r="B21" s="101">
        <v>9</v>
      </c>
      <c r="C21" s="132" t="str">
        <f t="shared" si="0"/>
        <v/>
      </c>
      <c r="D21" s="149"/>
      <c r="E21" s="133"/>
      <c r="F21" s="152"/>
      <c r="G21" s="151"/>
    </row>
    <row r="22" spans="2:7">
      <c r="B22" s="101">
        <v>10</v>
      </c>
      <c r="C22" s="132" t="str">
        <f t="shared" si="0"/>
        <v/>
      </c>
      <c r="D22" s="149"/>
      <c r="E22" s="133"/>
      <c r="F22" s="152"/>
      <c r="G22" s="151"/>
    </row>
    <row r="23" spans="2:7">
      <c r="B23" s="256">
        <v>11</v>
      </c>
      <c r="C23" s="132" t="str">
        <f t="shared" si="0"/>
        <v/>
      </c>
      <c r="D23" s="149"/>
      <c r="E23" s="133"/>
      <c r="F23" s="150"/>
      <c r="G23" s="151"/>
    </row>
    <row r="24" spans="2:7">
      <c r="B24" s="256">
        <v>12</v>
      </c>
      <c r="C24" s="132" t="str">
        <f t="shared" si="0"/>
        <v/>
      </c>
      <c r="D24" s="149"/>
      <c r="E24" s="133"/>
      <c r="F24" s="150"/>
      <c r="G24" s="151"/>
    </row>
    <row r="25" spans="2:7">
      <c r="B25" s="256">
        <v>13</v>
      </c>
      <c r="C25" s="132" t="str">
        <f t="shared" si="0"/>
        <v/>
      </c>
      <c r="D25" s="149"/>
      <c r="E25" s="133"/>
      <c r="F25" s="150"/>
      <c r="G25" s="151"/>
    </row>
    <row r="26" spans="2:7">
      <c r="B26" s="256">
        <v>14</v>
      </c>
      <c r="C26" s="132" t="str">
        <f t="shared" si="0"/>
        <v/>
      </c>
      <c r="D26" s="149"/>
      <c r="E26" s="133"/>
      <c r="F26" s="150"/>
      <c r="G26" s="151"/>
    </row>
    <row r="27" spans="2:7">
      <c r="B27" s="256">
        <v>15</v>
      </c>
      <c r="C27" s="132" t="str">
        <f t="shared" si="0"/>
        <v/>
      </c>
      <c r="D27" s="149"/>
      <c r="E27" s="133"/>
      <c r="F27" s="152"/>
      <c r="G27" s="151"/>
    </row>
    <row r="28" spans="2:7">
      <c r="B28" s="256">
        <v>16</v>
      </c>
      <c r="C28" s="132" t="str">
        <f t="shared" si="0"/>
        <v/>
      </c>
      <c r="D28" s="149"/>
      <c r="E28" s="133"/>
      <c r="F28" s="152"/>
      <c r="G28" s="151"/>
    </row>
    <row r="29" spans="2:7">
      <c r="B29" s="256">
        <v>17</v>
      </c>
      <c r="C29" s="132" t="str">
        <f t="shared" si="0"/>
        <v/>
      </c>
      <c r="D29" s="149"/>
      <c r="E29" s="133"/>
      <c r="F29" s="152"/>
      <c r="G29" s="151"/>
    </row>
    <row r="30" spans="2:7">
      <c r="B30" s="256">
        <v>18</v>
      </c>
      <c r="C30" s="132" t="str">
        <f t="shared" si="0"/>
        <v/>
      </c>
      <c r="D30" s="149"/>
      <c r="E30" s="133"/>
      <c r="F30" s="152"/>
      <c r="G30" s="151"/>
    </row>
    <row r="31" spans="2:7">
      <c r="B31" s="256">
        <v>19</v>
      </c>
      <c r="C31" s="132" t="str">
        <f t="shared" si="0"/>
        <v/>
      </c>
      <c r="D31" s="149"/>
      <c r="E31" s="133"/>
      <c r="F31" s="152"/>
      <c r="G31" s="151"/>
    </row>
    <row r="32" spans="2:7">
      <c r="B32" s="256">
        <v>20</v>
      </c>
      <c r="C32" s="132" t="str">
        <f t="shared" si="0"/>
        <v/>
      </c>
      <c r="D32" s="149"/>
      <c r="E32" s="133"/>
      <c r="F32" s="152"/>
      <c r="G32" s="151"/>
    </row>
    <row r="33" spans="2:7">
      <c r="B33" s="256">
        <v>21</v>
      </c>
      <c r="C33" s="132" t="str">
        <f t="shared" si="0"/>
        <v/>
      </c>
      <c r="D33" s="149"/>
      <c r="E33" s="133"/>
      <c r="F33" s="150"/>
      <c r="G33" s="151"/>
    </row>
    <row r="34" spans="2:7">
      <c r="B34" s="256">
        <v>22</v>
      </c>
      <c r="C34" s="132" t="str">
        <f t="shared" si="0"/>
        <v/>
      </c>
      <c r="D34" s="149"/>
      <c r="E34" s="133"/>
      <c r="F34" s="150"/>
      <c r="G34" s="151"/>
    </row>
    <row r="35" spans="2:7">
      <c r="B35" s="256">
        <v>23</v>
      </c>
      <c r="C35" s="132" t="str">
        <f t="shared" si="0"/>
        <v/>
      </c>
      <c r="D35" s="149"/>
      <c r="E35" s="133"/>
      <c r="F35" s="150"/>
      <c r="G35" s="151"/>
    </row>
    <row r="36" spans="2:7">
      <c r="B36" s="256">
        <v>24</v>
      </c>
      <c r="C36" s="132" t="str">
        <f t="shared" si="0"/>
        <v/>
      </c>
      <c r="D36" s="149"/>
      <c r="E36" s="133"/>
      <c r="F36" s="150"/>
      <c r="G36" s="151"/>
    </row>
    <row r="37" spans="2:7">
      <c r="B37" s="256">
        <v>25</v>
      </c>
      <c r="C37" s="132" t="str">
        <f t="shared" si="0"/>
        <v/>
      </c>
      <c r="D37" s="149"/>
      <c r="E37" s="133"/>
      <c r="F37" s="152"/>
      <c r="G37" s="151"/>
    </row>
    <row r="38" spans="2:7">
      <c r="B38" s="256">
        <v>26</v>
      </c>
      <c r="C38" s="132" t="str">
        <f t="shared" si="0"/>
        <v/>
      </c>
      <c r="D38" s="149"/>
      <c r="E38" s="133"/>
      <c r="F38" s="152"/>
      <c r="G38" s="151"/>
    </row>
    <row r="39" spans="2:7">
      <c r="B39" s="256">
        <v>27</v>
      </c>
      <c r="C39" s="132" t="str">
        <f t="shared" si="0"/>
        <v/>
      </c>
      <c r="D39" s="149"/>
      <c r="E39" s="133"/>
      <c r="F39" s="152"/>
      <c r="G39" s="151"/>
    </row>
    <row r="40" spans="2:7">
      <c r="B40" s="256">
        <v>28</v>
      </c>
      <c r="C40" s="132" t="str">
        <f t="shared" si="0"/>
        <v/>
      </c>
      <c r="D40" s="149"/>
      <c r="E40" s="133"/>
      <c r="F40" s="152"/>
      <c r="G40" s="151"/>
    </row>
    <row r="41" spans="2:7">
      <c r="B41" s="256">
        <v>29</v>
      </c>
      <c r="C41" s="132" t="str">
        <f t="shared" si="0"/>
        <v/>
      </c>
      <c r="D41" s="149"/>
      <c r="E41" s="133"/>
      <c r="F41" s="152"/>
      <c r="G41" s="151"/>
    </row>
    <row r="42" spans="2:7">
      <c r="B42" s="256">
        <v>30</v>
      </c>
      <c r="C42" s="132" t="str">
        <f t="shared" si="0"/>
        <v/>
      </c>
      <c r="D42" s="149"/>
      <c r="E42" s="133"/>
      <c r="F42" s="152"/>
      <c r="G42" s="151"/>
    </row>
    <row r="43" spans="2:7">
      <c r="C43" s="153" t="str">
        <f>IF(NOT(COUNTA(D43:G43)),"",VLOOKUP(D21,Info_County_Code,2,FALSE))</f>
        <v/>
      </c>
      <c r="D43" s="99"/>
      <c r="E43" s="99"/>
      <c r="F43" s="154"/>
    </row>
    <row r="44" spans="2:7" ht="18.75" thickBot="1">
      <c r="B44" s="229" t="s">
        <v>261</v>
      </c>
      <c r="C44" s="155"/>
      <c r="D44" s="112"/>
      <c r="E44" s="112"/>
      <c r="F44" s="156"/>
      <c r="G44" s="156"/>
    </row>
    <row r="45" spans="2:7" s="99" customFormat="1" ht="15.75" thickTop="1"/>
    <row r="46" spans="2:7" s="99" customFormat="1">
      <c r="C46" s="101" t="s">
        <v>27</v>
      </c>
      <c r="D46" s="101" t="s">
        <v>29</v>
      </c>
      <c r="E46" s="88" t="s">
        <v>32</v>
      </c>
      <c r="F46" s="279" t="s">
        <v>246</v>
      </c>
      <c r="G46" s="115" t="s">
        <v>247</v>
      </c>
    </row>
    <row r="47" spans="2:7" ht="15.75">
      <c r="B47" s="76" t="s">
        <v>134</v>
      </c>
      <c r="C47" s="56" t="s">
        <v>11</v>
      </c>
      <c r="D47" s="56" t="s">
        <v>191</v>
      </c>
      <c r="E47" s="358" t="s">
        <v>110</v>
      </c>
      <c r="F47" s="31" t="s">
        <v>112</v>
      </c>
      <c r="G47" s="358" t="s">
        <v>113</v>
      </c>
    </row>
    <row r="48" spans="2:7">
      <c r="B48" s="101">
        <v>1</v>
      </c>
      <c r="C48" s="132" t="str">
        <f t="shared" ref="C48:C77" si="1">IF(F48&lt;&gt;0,VLOOKUP($D$7,Info_County_Code,2,FALSE),"")</f>
        <v/>
      </c>
      <c r="D48" s="337" t="s">
        <v>286</v>
      </c>
      <c r="E48" s="339"/>
      <c r="F48" s="150"/>
      <c r="G48" s="366"/>
    </row>
    <row r="49" spans="2:7">
      <c r="B49" s="101">
        <v>2</v>
      </c>
      <c r="C49" s="132" t="str">
        <f t="shared" si="1"/>
        <v/>
      </c>
      <c r="D49" s="337" t="s">
        <v>286</v>
      </c>
      <c r="E49" s="133"/>
      <c r="F49" s="150"/>
      <c r="G49" s="366"/>
    </row>
    <row r="50" spans="2:7">
      <c r="B50" s="101">
        <v>3</v>
      </c>
      <c r="C50" s="132" t="str">
        <f t="shared" si="1"/>
        <v/>
      </c>
      <c r="D50" s="337" t="s">
        <v>286</v>
      </c>
      <c r="E50" s="133"/>
      <c r="F50" s="150"/>
      <c r="G50" s="151"/>
    </row>
    <row r="51" spans="2:7">
      <c r="B51" s="256">
        <v>4</v>
      </c>
      <c r="C51" s="132" t="str">
        <f t="shared" si="1"/>
        <v/>
      </c>
      <c r="D51" s="337" t="s">
        <v>286</v>
      </c>
      <c r="E51" s="133"/>
      <c r="F51" s="150"/>
      <c r="G51" s="151"/>
    </row>
    <row r="52" spans="2:7">
      <c r="B52" s="256">
        <v>5</v>
      </c>
      <c r="C52" s="132" t="str">
        <f t="shared" si="1"/>
        <v/>
      </c>
      <c r="D52" s="337" t="s">
        <v>286</v>
      </c>
      <c r="E52" s="133"/>
      <c r="F52" s="150"/>
      <c r="G52" s="151"/>
    </row>
    <row r="53" spans="2:7">
      <c r="B53" s="256">
        <v>6</v>
      </c>
      <c r="C53" s="132" t="str">
        <f t="shared" si="1"/>
        <v/>
      </c>
      <c r="D53" s="337" t="s">
        <v>286</v>
      </c>
      <c r="E53" s="133"/>
      <c r="F53" s="150"/>
      <c r="G53" s="151"/>
    </row>
    <row r="54" spans="2:7">
      <c r="B54" s="256">
        <v>7</v>
      </c>
      <c r="C54" s="132" t="str">
        <f t="shared" si="1"/>
        <v/>
      </c>
      <c r="D54" s="337" t="s">
        <v>286</v>
      </c>
      <c r="E54" s="133"/>
      <c r="F54" s="150"/>
      <c r="G54" s="151"/>
    </row>
    <row r="55" spans="2:7">
      <c r="B55" s="256">
        <v>8</v>
      </c>
      <c r="C55" s="132" t="str">
        <f t="shared" si="1"/>
        <v/>
      </c>
      <c r="D55" s="337" t="s">
        <v>286</v>
      </c>
      <c r="E55" s="133"/>
      <c r="F55" s="150"/>
      <c r="G55" s="151"/>
    </row>
    <row r="56" spans="2:7">
      <c r="B56" s="256">
        <v>9</v>
      </c>
      <c r="C56" s="132" t="str">
        <f t="shared" si="1"/>
        <v/>
      </c>
      <c r="D56" s="337" t="s">
        <v>286</v>
      </c>
      <c r="E56" s="133"/>
      <c r="F56" s="150"/>
      <c r="G56" s="151"/>
    </row>
    <row r="57" spans="2:7">
      <c r="B57" s="256">
        <v>10</v>
      </c>
      <c r="C57" s="132" t="str">
        <f t="shared" si="1"/>
        <v/>
      </c>
      <c r="D57" s="337" t="s">
        <v>286</v>
      </c>
      <c r="E57" s="133"/>
      <c r="F57" s="150"/>
      <c r="G57" s="151"/>
    </row>
    <row r="58" spans="2:7">
      <c r="B58" s="256">
        <v>11</v>
      </c>
      <c r="C58" s="132" t="str">
        <f t="shared" si="1"/>
        <v/>
      </c>
      <c r="D58" s="337" t="s">
        <v>286</v>
      </c>
      <c r="E58" s="133"/>
      <c r="F58" s="150"/>
      <c r="G58" s="151"/>
    </row>
    <row r="59" spans="2:7">
      <c r="B59" s="256">
        <v>12</v>
      </c>
      <c r="C59" s="132" t="str">
        <f t="shared" si="1"/>
        <v/>
      </c>
      <c r="D59" s="337" t="s">
        <v>286</v>
      </c>
      <c r="E59" s="133"/>
      <c r="F59" s="150"/>
      <c r="G59" s="151"/>
    </row>
    <row r="60" spans="2:7">
      <c r="B60" s="256">
        <v>13</v>
      </c>
      <c r="C60" s="132" t="str">
        <f t="shared" si="1"/>
        <v/>
      </c>
      <c r="D60" s="337" t="s">
        <v>286</v>
      </c>
      <c r="E60" s="133"/>
      <c r="F60" s="150"/>
      <c r="G60" s="151"/>
    </row>
    <row r="61" spans="2:7">
      <c r="B61" s="256">
        <v>14</v>
      </c>
      <c r="C61" s="132" t="str">
        <f t="shared" si="1"/>
        <v/>
      </c>
      <c r="D61" s="337" t="s">
        <v>286</v>
      </c>
      <c r="E61" s="133"/>
      <c r="F61" s="150"/>
      <c r="G61" s="151"/>
    </row>
    <row r="62" spans="2:7">
      <c r="B62" s="256">
        <v>15</v>
      </c>
      <c r="C62" s="132" t="str">
        <f t="shared" si="1"/>
        <v/>
      </c>
      <c r="D62" s="337" t="s">
        <v>286</v>
      </c>
      <c r="E62" s="133"/>
      <c r="F62" s="150"/>
      <c r="G62" s="151"/>
    </row>
    <row r="63" spans="2:7">
      <c r="B63" s="256">
        <v>16</v>
      </c>
      <c r="C63" s="132" t="str">
        <f t="shared" si="1"/>
        <v/>
      </c>
      <c r="D63" s="337" t="s">
        <v>286</v>
      </c>
      <c r="E63" s="133"/>
      <c r="F63" s="150"/>
      <c r="G63" s="151"/>
    </row>
    <row r="64" spans="2:7">
      <c r="B64" s="256">
        <v>17</v>
      </c>
      <c r="C64" s="132" t="str">
        <f t="shared" si="1"/>
        <v/>
      </c>
      <c r="D64" s="337" t="s">
        <v>286</v>
      </c>
      <c r="E64" s="133"/>
      <c r="F64" s="150"/>
      <c r="G64" s="151"/>
    </row>
    <row r="65" spans="2:7">
      <c r="B65" s="256">
        <v>18</v>
      </c>
      <c r="C65" s="132" t="str">
        <f t="shared" si="1"/>
        <v/>
      </c>
      <c r="D65" s="337" t="s">
        <v>286</v>
      </c>
      <c r="E65" s="133"/>
      <c r="F65" s="150"/>
      <c r="G65" s="151"/>
    </row>
    <row r="66" spans="2:7">
      <c r="B66" s="256">
        <v>19</v>
      </c>
      <c r="C66" s="132" t="str">
        <f t="shared" si="1"/>
        <v/>
      </c>
      <c r="D66" s="337" t="s">
        <v>286</v>
      </c>
      <c r="E66" s="133"/>
      <c r="F66" s="150"/>
      <c r="G66" s="151"/>
    </row>
    <row r="67" spans="2:7">
      <c r="B67" s="256">
        <v>20</v>
      </c>
      <c r="C67" s="132" t="str">
        <f t="shared" si="1"/>
        <v/>
      </c>
      <c r="D67" s="337" t="s">
        <v>286</v>
      </c>
      <c r="E67" s="133"/>
      <c r="F67" s="150"/>
      <c r="G67" s="151"/>
    </row>
    <row r="68" spans="2:7">
      <c r="B68" s="256">
        <v>21</v>
      </c>
      <c r="C68" s="132" t="str">
        <f t="shared" si="1"/>
        <v/>
      </c>
      <c r="D68" s="337" t="s">
        <v>286</v>
      </c>
      <c r="E68" s="133"/>
      <c r="F68" s="150"/>
      <c r="G68" s="151"/>
    </row>
    <row r="69" spans="2:7">
      <c r="B69" s="256">
        <v>22</v>
      </c>
      <c r="C69" s="132" t="str">
        <f t="shared" si="1"/>
        <v/>
      </c>
      <c r="D69" s="337" t="s">
        <v>286</v>
      </c>
      <c r="E69" s="133"/>
      <c r="F69" s="150"/>
      <c r="G69" s="151"/>
    </row>
    <row r="70" spans="2:7">
      <c r="B70" s="256">
        <v>23</v>
      </c>
      <c r="C70" s="132" t="str">
        <f t="shared" si="1"/>
        <v/>
      </c>
      <c r="D70" s="337" t="s">
        <v>286</v>
      </c>
      <c r="E70" s="133"/>
      <c r="F70" s="150"/>
      <c r="G70" s="151"/>
    </row>
    <row r="71" spans="2:7">
      <c r="B71" s="256">
        <v>24</v>
      </c>
      <c r="C71" s="132" t="str">
        <f t="shared" si="1"/>
        <v/>
      </c>
      <c r="D71" s="337" t="s">
        <v>286</v>
      </c>
      <c r="E71" s="133"/>
      <c r="F71" s="150"/>
      <c r="G71" s="151"/>
    </row>
    <row r="72" spans="2:7">
      <c r="B72" s="256">
        <v>25</v>
      </c>
      <c r="C72" s="132" t="str">
        <f t="shared" si="1"/>
        <v/>
      </c>
      <c r="D72" s="337" t="s">
        <v>286</v>
      </c>
      <c r="E72" s="133"/>
      <c r="F72" s="150"/>
      <c r="G72" s="151"/>
    </row>
    <row r="73" spans="2:7">
      <c r="B73" s="256">
        <v>26</v>
      </c>
      <c r="C73" s="132" t="str">
        <f t="shared" si="1"/>
        <v/>
      </c>
      <c r="D73" s="337" t="s">
        <v>286</v>
      </c>
      <c r="E73" s="133"/>
      <c r="F73" s="150"/>
      <c r="G73" s="151"/>
    </row>
    <row r="74" spans="2:7">
      <c r="B74" s="256">
        <v>27</v>
      </c>
      <c r="C74" s="132" t="str">
        <f t="shared" si="1"/>
        <v/>
      </c>
      <c r="D74" s="337" t="s">
        <v>286</v>
      </c>
      <c r="E74" s="133"/>
      <c r="F74" s="150"/>
      <c r="G74" s="151"/>
    </row>
    <row r="75" spans="2:7">
      <c r="B75" s="256">
        <v>28</v>
      </c>
      <c r="C75" s="132" t="str">
        <f t="shared" si="1"/>
        <v/>
      </c>
      <c r="D75" s="337" t="s">
        <v>286</v>
      </c>
      <c r="E75" s="133"/>
      <c r="F75" s="150"/>
      <c r="G75" s="151"/>
    </row>
    <row r="76" spans="2:7">
      <c r="B76" s="256">
        <v>29</v>
      </c>
      <c r="C76" s="132" t="str">
        <f t="shared" si="1"/>
        <v/>
      </c>
      <c r="D76" s="337" t="s">
        <v>286</v>
      </c>
      <c r="E76" s="133"/>
      <c r="F76" s="150"/>
      <c r="G76" s="151"/>
    </row>
    <row r="77" spans="2:7">
      <c r="B77" s="256">
        <v>30</v>
      </c>
      <c r="C77" s="132" t="str">
        <f t="shared" si="1"/>
        <v/>
      </c>
      <c r="D77" s="337" t="s">
        <v>286</v>
      </c>
      <c r="E77" s="133"/>
      <c r="F77" s="150"/>
      <c r="G77" s="151"/>
    </row>
    <row r="78" spans="2:7">
      <c r="D78" s="153"/>
      <c r="E78" s="110"/>
    </row>
    <row r="79" spans="2:7" ht="18.75" thickBot="1">
      <c r="B79" s="229" t="s">
        <v>262</v>
      </c>
      <c r="C79" s="112"/>
      <c r="D79" s="155"/>
      <c r="E79" s="114"/>
      <c r="F79" s="112"/>
      <c r="G79" s="112"/>
    </row>
    <row r="80" spans="2:7" ht="15.75" thickTop="1">
      <c r="D80" s="153"/>
      <c r="E80" s="110"/>
    </row>
    <row r="81" spans="2:7">
      <c r="C81" s="115" t="s">
        <v>27</v>
      </c>
      <c r="D81" s="158" t="s">
        <v>29</v>
      </c>
      <c r="E81" s="88" t="s">
        <v>32</v>
      </c>
      <c r="F81" s="278" t="s">
        <v>246</v>
      </c>
      <c r="G81" s="279" t="s">
        <v>247</v>
      </c>
    </row>
    <row r="82" spans="2:7" ht="15.75">
      <c r="B82" s="76" t="s">
        <v>134</v>
      </c>
      <c r="C82" s="56" t="s">
        <v>11</v>
      </c>
      <c r="D82" s="56" t="s">
        <v>191</v>
      </c>
      <c r="E82" s="358" t="s">
        <v>110</v>
      </c>
      <c r="F82" s="31" t="s">
        <v>112</v>
      </c>
      <c r="G82" s="358" t="s">
        <v>113</v>
      </c>
    </row>
    <row r="83" spans="2:7">
      <c r="B83" s="101">
        <v>1</v>
      </c>
      <c r="C83" s="132">
        <f>IF(F83&lt;&gt;0,VLOOKUP($D$7,Info_County_Code,2,FALSE),"")</f>
        <v>49</v>
      </c>
      <c r="D83" s="157" t="s">
        <v>192</v>
      </c>
      <c r="E83" s="339"/>
      <c r="F83" s="150">
        <v>-1577.75</v>
      </c>
      <c r="G83" s="366" t="s">
        <v>394</v>
      </c>
    </row>
    <row r="84" spans="2:7">
      <c r="B84" s="101">
        <v>2</v>
      </c>
      <c r="C84" s="132" t="str">
        <f>IF(F84&lt;&gt;0,VLOOKUP($D$7,Info_County_Code,2,FALSE),"")</f>
        <v/>
      </c>
      <c r="D84" s="157" t="s">
        <v>192</v>
      </c>
      <c r="E84" s="133"/>
      <c r="F84" s="150"/>
      <c r="G84" s="366"/>
    </row>
    <row r="85" spans="2:7">
      <c r="B85" s="101">
        <v>3</v>
      </c>
      <c r="C85" s="132" t="str">
        <f t="shared" ref="C85:C112" si="2">IF(F85&lt;&gt;0,VLOOKUP($D$7,Info_County_Code,2,FALSE),"")</f>
        <v/>
      </c>
      <c r="D85" s="157" t="s">
        <v>192</v>
      </c>
      <c r="E85" s="133"/>
      <c r="F85" s="150"/>
      <c r="G85" s="151"/>
    </row>
    <row r="86" spans="2:7">
      <c r="B86" s="256">
        <v>4</v>
      </c>
      <c r="C86" s="132" t="str">
        <f t="shared" si="2"/>
        <v/>
      </c>
      <c r="D86" s="157" t="s">
        <v>192</v>
      </c>
      <c r="E86" s="133"/>
      <c r="F86" s="150"/>
      <c r="G86" s="151"/>
    </row>
    <row r="87" spans="2:7">
      <c r="B87" s="256">
        <v>5</v>
      </c>
      <c r="C87" s="132" t="str">
        <f t="shared" si="2"/>
        <v/>
      </c>
      <c r="D87" s="157" t="s">
        <v>192</v>
      </c>
      <c r="E87" s="133"/>
      <c r="F87" s="150"/>
      <c r="G87" s="151"/>
    </row>
    <row r="88" spans="2:7">
      <c r="B88" s="256">
        <v>6</v>
      </c>
      <c r="C88" s="132" t="str">
        <f t="shared" si="2"/>
        <v/>
      </c>
      <c r="D88" s="157" t="s">
        <v>192</v>
      </c>
      <c r="E88" s="133"/>
      <c r="F88" s="150"/>
      <c r="G88" s="151"/>
    </row>
    <row r="89" spans="2:7">
      <c r="B89" s="256">
        <v>7</v>
      </c>
      <c r="C89" s="132" t="str">
        <f t="shared" si="2"/>
        <v/>
      </c>
      <c r="D89" s="157" t="s">
        <v>192</v>
      </c>
      <c r="E89" s="133"/>
      <c r="F89" s="150"/>
      <c r="G89" s="151"/>
    </row>
    <row r="90" spans="2:7">
      <c r="B90" s="256">
        <v>8</v>
      </c>
      <c r="C90" s="132" t="str">
        <f t="shared" si="2"/>
        <v/>
      </c>
      <c r="D90" s="157" t="s">
        <v>192</v>
      </c>
      <c r="E90" s="133"/>
      <c r="F90" s="150"/>
      <c r="G90" s="151"/>
    </row>
    <row r="91" spans="2:7">
      <c r="B91" s="256">
        <v>9</v>
      </c>
      <c r="C91" s="132" t="str">
        <f t="shared" si="2"/>
        <v/>
      </c>
      <c r="D91" s="157" t="s">
        <v>192</v>
      </c>
      <c r="E91" s="133"/>
      <c r="F91" s="150"/>
      <c r="G91" s="151"/>
    </row>
    <row r="92" spans="2:7">
      <c r="B92" s="256">
        <v>10</v>
      </c>
      <c r="C92" s="132" t="str">
        <f t="shared" si="2"/>
        <v/>
      </c>
      <c r="D92" s="157" t="s">
        <v>192</v>
      </c>
      <c r="E92" s="133"/>
      <c r="F92" s="150"/>
      <c r="G92" s="151"/>
    </row>
    <row r="93" spans="2:7">
      <c r="B93" s="256">
        <v>11</v>
      </c>
      <c r="C93" s="132" t="str">
        <f t="shared" si="2"/>
        <v/>
      </c>
      <c r="D93" s="157" t="s">
        <v>192</v>
      </c>
      <c r="E93" s="133"/>
      <c r="F93" s="150"/>
      <c r="G93" s="151"/>
    </row>
    <row r="94" spans="2:7">
      <c r="B94" s="256">
        <v>12</v>
      </c>
      <c r="C94" s="132" t="str">
        <f t="shared" si="2"/>
        <v/>
      </c>
      <c r="D94" s="157" t="s">
        <v>192</v>
      </c>
      <c r="E94" s="133"/>
      <c r="F94" s="150"/>
      <c r="G94" s="151"/>
    </row>
    <row r="95" spans="2:7">
      <c r="B95" s="256">
        <v>13</v>
      </c>
      <c r="C95" s="132" t="str">
        <f t="shared" si="2"/>
        <v/>
      </c>
      <c r="D95" s="157" t="s">
        <v>192</v>
      </c>
      <c r="E95" s="133"/>
      <c r="F95" s="150"/>
      <c r="G95" s="151"/>
    </row>
    <row r="96" spans="2:7">
      <c r="B96" s="256">
        <v>14</v>
      </c>
      <c r="C96" s="132" t="str">
        <f t="shared" si="2"/>
        <v/>
      </c>
      <c r="D96" s="157" t="s">
        <v>192</v>
      </c>
      <c r="E96" s="133"/>
      <c r="F96" s="150"/>
      <c r="G96" s="151"/>
    </row>
    <row r="97" spans="2:7">
      <c r="B97" s="256">
        <v>15</v>
      </c>
      <c r="C97" s="132" t="str">
        <f t="shared" si="2"/>
        <v/>
      </c>
      <c r="D97" s="157" t="s">
        <v>192</v>
      </c>
      <c r="E97" s="133"/>
      <c r="F97" s="150"/>
      <c r="G97" s="151"/>
    </row>
    <row r="98" spans="2:7">
      <c r="B98" s="256">
        <v>16</v>
      </c>
      <c r="C98" s="132" t="str">
        <f t="shared" si="2"/>
        <v/>
      </c>
      <c r="D98" s="157" t="s">
        <v>192</v>
      </c>
      <c r="E98" s="133"/>
      <c r="F98" s="150"/>
      <c r="G98" s="151"/>
    </row>
    <row r="99" spans="2:7">
      <c r="B99" s="256">
        <v>17</v>
      </c>
      <c r="C99" s="132" t="str">
        <f t="shared" si="2"/>
        <v/>
      </c>
      <c r="D99" s="157" t="s">
        <v>192</v>
      </c>
      <c r="E99" s="133"/>
      <c r="F99" s="150"/>
      <c r="G99" s="151"/>
    </row>
    <row r="100" spans="2:7">
      <c r="B100" s="256">
        <v>18</v>
      </c>
      <c r="C100" s="132" t="str">
        <f t="shared" si="2"/>
        <v/>
      </c>
      <c r="D100" s="157" t="s">
        <v>192</v>
      </c>
      <c r="E100" s="133"/>
      <c r="F100" s="150"/>
      <c r="G100" s="151"/>
    </row>
    <row r="101" spans="2:7">
      <c r="B101" s="256">
        <v>19</v>
      </c>
      <c r="C101" s="132" t="str">
        <f t="shared" si="2"/>
        <v/>
      </c>
      <c r="D101" s="157" t="s">
        <v>192</v>
      </c>
      <c r="E101" s="133"/>
      <c r="F101" s="150"/>
      <c r="G101" s="151"/>
    </row>
    <row r="102" spans="2:7">
      <c r="B102" s="256">
        <v>20</v>
      </c>
      <c r="C102" s="132" t="str">
        <f t="shared" si="2"/>
        <v/>
      </c>
      <c r="D102" s="157" t="s">
        <v>192</v>
      </c>
      <c r="E102" s="133"/>
      <c r="F102" s="150"/>
      <c r="G102" s="151"/>
    </row>
    <row r="103" spans="2:7">
      <c r="B103" s="256">
        <v>21</v>
      </c>
      <c r="C103" s="132" t="str">
        <f t="shared" si="2"/>
        <v/>
      </c>
      <c r="D103" s="157" t="s">
        <v>192</v>
      </c>
      <c r="E103" s="133"/>
      <c r="F103" s="150"/>
      <c r="G103" s="151"/>
    </row>
    <row r="104" spans="2:7">
      <c r="B104" s="256">
        <v>22</v>
      </c>
      <c r="C104" s="132" t="str">
        <f t="shared" si="2"/>
        <v/>
      </c>
      <c r="D104" s="157" t="s">
        <v>192</v>
      </c>
      <c r="E104" s="133"/>
      <c r="F104" s="150"/>
      <c r="G104" s="151"/>
    </row>
    <row r="105" spans="2:7">
      <c r="B105" s="256">
        <v>23</v>
      </c>
      <c r="C105" s="132" t="str">
        <f t="shared" si="2"/>
        <v/>
      </c>
      <c r="D105" s="157" t="s">
        <v>192</v>
      </c>
      <c r="E105" s="133"/>
      <c r="F105" s="150"/>
      <c r="G105" s="151"/>
    </row>
    <row r="106" spans="2:7">
      <c r="B106" s="256">
        <v>24</v>
      </c>
      <c r="C106" s="132" t="str">
        <f t="shared" si="2"/>
        <v/>
      </c>
      <c r="D106" s="157" t="s">
        <v>192</v>
      </c>
      <c r="E106" s="133"/>
      <c r="F106" s="150"/>
      <c r="G106" s="151"/>
    </row>
    <row r="107" spans="2:7">
      <c r="B107" s="256">
        <v>25</v>
      </c>
      <c r="C107" s="132" t="str">
        <f t="shared" si="2"/>
        <v/>
      </c>
      <c r="D107" s="157" t="s">
        <v>192</v>
      </c>
      <c r="E107" s="133"/>
      <c r="F107" s="150"/>
      <c r="G107" s="151"/>
    </row>
    <row r="108" spans="2:7">
      <c r="B108" s="256">
        <v>26</v>
      </c>
      <c r="C108" s="132" t="str">
        <f t="shared" si="2"/>
        <v/>
      </c>
      <c r="D108" s="157" t="s">
        <v>192</v>
      </c>
      <c r="E108" s="133"/>
      <c r="F108" s="150"/>
      <c r="G108" s="151"/>
    </row>
    <row r="109" spans="2:7">
      <c r="B109" s="256">
        <v>27</v>
      </c>
      <c r="C109" s="132" t="str">
        <f t="shared" si="2"/>
        <v/>
      </c>
      <c r="D109" s="157" t="s">
        <v>192</v>
      </c>
      <c r="E109" s="133"/>
      <c r="F109" s="150"/>
      <c r="G109" s="151"/>
    </row>
    <row r="110" spans="2:7">
      <c r="B110" s="256">
        <v>28</v>
      </c>
      <c r="C110" s="132" t="str">
        <f t="shared" si="2"/>
        <v/>
      </c>
      <c r="D110" s="157" t="s">
        <v>192</v>
      </c>
      <c r="E110" s="133"/>
      <c r="F110" s="150"/>
      <c r="G110" s="151"/>
    </row>
    <row r="111" spans="2:7">
      <c r="B111" s="256">
        <v>29</v>
      </c>
      <c r="C111" s="132" t="str">
        <f t="shared" si="2"/>
        <v/>
      </c>
      <c r="D111" s="157" t="s">
        <v>192</v>
      </c>
      <c r="E111" s="133"/>
      <c r="F111" s="150"/>
      <c r="G111" s="151"/>
    </row>
    <row r="112" spans="2:7">
      <c r="B112" s="256">
        <v>30</v>
      </c>
      <c r="C112" s="132" t="str">
        <f t="shared" si="2"/>
        <v/>
      </c>
      <c r="D112" s="157" t="s">
        <v>192</v>
      </c>
      <c r="E112" s="133"/>
      <c r="F112" s="150"/>
      <c r="G112" s="151"/>
    </row>
    <row r="113"/>
    <row r="114"/>
    <row r="115"/>
    <row r="116"/>
    <row r="117"/>
    <row r="118"/>
    <row r="119"/>
    <row r="120"/>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phoneticPr fontId="44" type="noConversion"/>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workbookViewId="0"/>
  </sheetViews>
  <sheetFormatPr defaultColWidth="0" defaultRowHeight="15" zeroHeight="1"/>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c r="B1" s="466"/>
      <c r="C1" s="466"/>
      <c r="D1" s="466"/>
    </row>
    <row r="2" spans="2:9" s="323" customFormat="1">
      <c r="B2" s="323" t="str">
        <f>'1. Information'!B2</f>
        <v>Version 7/1/2018</v>
      </c>
    </row>
    <row r="3" spans="2:9" ht="18">
      <c r="B3" s="230" t="str">
        <f>'1. Information'!B3</f>
        <v>Annual Mental Health Services Act Revenue and Expenditure Report</v>
      </c>
      <c r="C3" s="67"/>
      <c r="D3" s="67"/>
      <c r="E3" s="67"/>
      <c r="F3" s="67"/>
      <c r="G3" s="67"/>
      <c r="H3" s="67"/>
    </row>
    <row r="4" spans="2:9" ht="18">
      <c r="B4" s="230" t="str">
        <f>'1. Information'!B4</f>
        <v>Fiscal Year 2017-18</v>
      </c>
      <c r="C4" s="67"/>
      <c r="D4" s="67"/>
      <c r="E4" s="67"/>
      <c r="F4" s="67"/>
      <c r="G4" s="67"/>
      <c r="H4" s="67"/>
    </row>
    <row r="5" spans="2:9" ht="18">
      <c r="B5" s="235" t="s">
        <v>33</v>
      </c>
      <c r="C5" s="89"/>
      <c r="D5" s="89"/>
      <c r="E5" s="89"/>
      <c r="F5" s="89"/>
      <c r="G5" s="89"/>
      <c r="H5" s="89"/>
    </row>
    <row r="6" spans="2:9" ht="15.75">
      <c r="B6" s="93"/>
      <c r="C6" s="93"/>
      <c r="D6" s="93"/>
      <c r="E6" s="93"/>
      <c r="F6" s="93"/>
      <c r="G6" s="93"/>
      <c r="H6" s="93"/>
    </row>
    <row r="7" spans="2:9" ht="15.75">
      <c r="B7" s="439" t="s">
        <v>1</v>
      </c>
      <c r="C7" s="439"/>
      <c r="D7" s="9" t="str">
        <f>IF(ISBLANK('1. Information'!D8),"",'1. Information'!D8)</f>
        <v>Sonoma</v>
      </c>
      <c r="F7" s="94" t="s">
        <v>2</v>
      </c>
      <c r="G7" s="38">
        <f>IF(ISBLANK('1. Information'!D7),"",'1. Information'!D7)</f>
        <v>43482</v>
      </c>
      <c r="H7" s="16"/>
    </row>
    <row r="8" spans="2:9" ht="15.75">
      <c r="B8" s="6"/>
      <c r="C8" s="6"/>
      <c r="D8" s="6"/>
      <c r="F8" s="6"/>
      <c r="G8" s="90"/>
      <c r="H8" s="16"/>
    </row>
    <row r="9" spans="2:9" ht="18.75" thickBot="1">
      <c r="B9" s="236" t="s">
        <v>260</v>
      </c>
      <c r="C9" s="82"/>
      <c r="D9" s="82"/>
      <c r="E9" s="82"/>
      <c r="F9" s="82"/>
      <c r="G9" s="82"/>
      <c r="H9" s="82"/>
      <c r="I9" s="112"/>
    </row>
    <row r="10" spans="2:9" ht="16.5" thickTop="1">
      <c r="B10" s="5"/>
      <c r="C10" s="5"/>
      <c r="D10" s="5"/>
      <c r="E10" s="5"/>
      <c r="F10" s="5"/>
      <c r="G10" s="5"/>
      <c r="H10" s="5"/>
    </row>
    <row r="11" spans="2:9">
      <c r="C11" s="24" t="s">
        <v>27</v>
      </c>
      <c r="D11" s="24" t="s">
        <v>29</v>
      </c>
      <c r="E11" s="24" t="s">
        <v>32</v>
      </c>
      <c r="F11" s="24" t="s">
        <v>246</v>
      </c>
      <c r="G11" s="24" t="s">
        <v>247</v>
      </c>
      <c r="H11" s="24" t="s">
        <v>248</v>
      </c>
      <c r="I11" s="24" t="s">
        <v>257</v>
      </c>
    </row>
    <row r="12" spans="2:9" s="159" customFormat="1" ht="31.5">
      <c r="B12" s="130" t="s">
        <v>134</v>
      </c>
      <c r="C12" s="56" t="s">
        <v>11</v>
      </c>
      <c r="D12" s="358" t="s">
        <v>183</v>
      </c>
      <c r="E12" s="27" t="s">
        <v>179</v>
      </c>
      <c r="F12" s="27" t="s">
        <v>111</v>
      </c>
      <c r="G12" s="27" t="s">
        <v>242</v>
      </c>
      <c r="H12" s="27" t="s">
        <v>243</v>
      </c>
      <c r="I12" s="17" t="s">
        <v>244</v>
      </c>
    </row>
    <row r="13" spans="2:9">
      <c r="B13" s="101">
        <v>1</v>
      </c>
      <c r="C13" s="132" t="str">
        <f t="shared" ref="C13:C52" si="0">IF(I13&lt;&gt;0,VLOOKUP($D$7,Info_County_Code,2,FALSE),"")</f>
        <v/>
      </c>
      <c r="D13" s="381"/>
      <c r="E13" s="149"/>
      <c r="F13" s="391"/>
      <c r="G13" s="92"/>
      <c r="H13" s="92"/>
      <c r="I13" s="91">
        <f>SUM(G13:H13)</f>
        <v>0</v>
      </c>
    </row>
    <row r="14" spans="2:9">
      <c r="B14" s="101">
        <v>2</v>
      </c>
      <c r="C14" s="132" t="str">
        <f t="shared" si="0"/>
        <v/>
      </c>
      <c r="D14" s="381"/>
      <c r="E14" s="149"/>
      <c r="F14" s="391"/>
      <c r="G14" s="92"/>
      <c r="H14" s="92"/>
      <c r="I14" s="91">
        <f t="shared" ref="I14:I52" si="1">SUM(G14:H14)</f>
        <v>0</v>
      </c>
    </row>
    <row r="15" spans="2:9">
      <c r="B15" s="101">
        <v>3</v>
      </c>
      <c r="C15" s="132" t="str">
        <f t="shared" si="0"/>
        <v/>
      </c>
      <c r="D15" s="381"/>
      <c r="E15" s="149"/>
      <c r="F15" s="391"/>
      <c r="G15" s="92"/>
      <c r="H15" s="92"/>
      <c r="I15" s="91">
        <f t="shared" si="1"/>
        <v>0</v>
      </c>
    </row>
    <row r="16" spans="2:9">
      <c r="B16" s="101">
        <v>4</v>
      </c>
      <c r="C16" s="132" t="str">
        <f t="shared" si="0"/>
        <v/>
      </c>
      <c r="D16" s="381"/>
      <c r="E16" s="149"/>
      <c r="F16" s="391"/>
      <c r="G16" s="92"/>
      <c r="H16" s="92"/>
      <c r="I16" s="91">
        <f t="shared" si="1"/>
        <v>0</v>
      </c>
    </row>
    <row r="17" spans="2:11">
      <c r="B17" s="101">
        <v>5</v>
      </c>
      <c r="C17" s="132" t="str">
        <f t="shared" si="0"/>
        <v/>
      </c>
      <c r="D17" s="381"/>
      <c r="E17" s="149"/>
      <c r="F17" s="391"/>
      <c r="G17" s="92"/>
      <c r="H17" s="92"/>
      <c r="I17" s="91">
        <f t="shared" si="1"/>
        <v>0</v>
      </c>
    </row>
    <row r="18" spans="2:11">
      <c r="B18" s="101">
        <v>6</v>
      </c>
      <c r="C18" s="132" t="str">
        <f t="shared" si="0"/>
        <v/>
      </c>
      <c r="D18" s="381"/>
      <c r="E18" s="149"/>
      <c r="F18" s="391"/>
      <c r="G18" s="92"/>
      <c r="H18" s="92"/>
      <c r="I18" s="91">
        <f t="shared" si="1"/>
        <v>0</v>
      </c>
    </row>
    <row r="19" spans="2:11">
      <c r="B19" s="101">
        <v>7</v>
      </c>
      <c r="C19" s="132" t="str">
        <f t="shared" si="0"/>
        <v/>
      </c>
      <c r="D19" s="381"/>
      <c r="E19" s="149"/>
      <c r="F19" s="391"/>
      <c r="G19" s="92"/>
      <c r="H19" s="92"/>
      <c r="I19" s="91">
        <f t="shared" si="1"/>
        <v>0</v>
      </c>
    </row>
    <row r="20" spans="2:11">
      <c r="B20" s="101">
        <v>8</v>
      </c>
      <c r="C20" s="132" t="str">
        <f t="shared" si="0"/>
        <v/>
      </c>
      <c r="D20" s="381"/>
      <c r="E20" s="149"/>
      <c r="F20" s="391"/>
      <c r="G20" s="92"/>
      <c r="H20" s="92"/>
      <c r="I20" s="91">
        <f t="shared" si="1"/>
        <v>0</v>
      </c>
    </row>
    <row r="21" spans="2:11">
      <c r="B21" s="101">
        <v>9</v>
      </c>
      <c r="C21" s="132" t="str">
        <f t="shared" si="0"/>
        <v/>
      </c>
      <c r="D21" s="381"/>
      <c r="E21" s="149"/>
      <c r="F21" s="391"/>
      <c r="G21" s="92"/>
      <c r="H21" s="92"/>
      <c r="I21" s="91">
        <f t="shared" si="1"/>
        <v>0</v>
      </c>
    </row>
    <row r="22" spans="2:11">
      <c r="B22" s="101">
        <v>10</v>
      </c>
      <c r="C22" s="132" t="str">
        <f t="shared" si="0"/>
        <v/>
      </c>
      <c r="D22" s="381"/>
      <c r="E22" s="149"/>
      <c r="F22" s="391"/>
      <c r="G22" s="92"/>
      <c r="H22" s="92"/>
      <c r="I22" s="91">
        <f t="shared" si="1"/>
        <v>0</v>
      </c>
    </row>
    <row r="23" spans="2:11">
      <c r="B23" s="101">
        <v>11</v>
      </c>
      <c r="C23" s="132" t="str">
        <f t="shared" si="0"/>
        <v/>
      </c>
      <c r="D23" s="381"/>
      <c r="E23" s="149"/>
      <c r="F23" s="391"/>
      <c r="G23" s="92"/>
      <c r="H23" s="92"/>
      <c r="I23" s="91">
        <f t="shared" si="1"/>
        <v>0</v>
      </c>
    </row>
    <row r="24" spans="2:11">
      <c r="B24" s="101">
        <v>12</v>
      </c>
      <c r="C24" s="132" t="str">
        <f t="shared" si="0"/>
        <v/>
      </c>
      <c r="D24" s="381"/>
      <c r="E24" s="149"/>
      <c r="F24" s="391"/>
      <c r="G24" s="92"/>
      <c r="H24" s="92"/>
      <c r="I24" s="91">
        <f t="shared" si="1"/>
        <v>0</v>
      </c>
    </row>
    <row r="25" spans="2:11">
      <c r="B25" s="101">
        <v>13</v>
      </c>
      <c r="C25" s="132" t="str">
        <f t="shared" si="0"/>
        <v/>
      </c>
      <c r="D25" s="381"/>
      <c r="E25" s="149"/>
      <c r="F25" s="391"/>
      <c r="G25" s="92"/>
      <c r="H25" s="92"/>
      <c r="I25" s="91">
        <f t="shared" si="1"/>
        <v>0</v>
      </c>
    </row>
    <row r="26" spans="2:11">
      <c r="B26" s="101">
        <v>14</v>
      </c>
      <c r="C26" s="132" t="str">
        <f t="shared" si="0"/>
        <v/>
      </c>
      <c r="D26" s="381"/>
      <c r="E26" s="149"/>
      <c r="F26" s="391"/>
      <c r="G26" s="92"/>
      <c r="H26" s="92"/>
      <c r="I26" s="91">
        <f t="shared" si="1"/>
        <v>0</v>
      </c>
    </row>
    <row r="27" spans="2:11">
      <c r="B27" s="101">
        <v>15</v>
      </c>
      <c r="C27" s="132" t="str">
        <f t="shared" si="0"/>
        <v/>
      </c>
      <c r="D27" s="381"/>
      <c r="E27" s="149"/>
      <c r="F27" s="391"/>
      <c r="G27" s="92"/>
      <c r="H27" s="92"/>
      <c r="I27" s="91">
        <f t="shared" si="1"/>
        <v>0</v>
      </c>
    </row>
    <row r="28" spans="2:11">
      <c r="B28" s="101">
        <v>16</v>
      </c>
      <c r="C28" s="132" t="str">
        <f t="shared" si="0"/>
        <v/>
      </c>
      <c r="D28" s="381"/>
      <c r="E28" s="149"/>
      <c r="F28" s="391"/>
      <c r="G28" s="92"/>
      <c r="H28" s="92"/>
      <c r="I28" s="91">
        <f t="shared" si="1"/>
        <v>0</v>
      </c>
      <c r="K28" s="220"/>
    </row>
    <row r="29" spans="2:11">
      <c r="B29" s="101">
        <v>17</v>
      </c>
      <c r="C29" s="132" t="str">
        <f t="shared" si="0"/>
        <v/>
      </c>
      <c r="D29" s="381"/>
      <c r="E29" s="149"/>
      <c r="F29" s="391"/>
      <c r="G29" s="92"/>
      <c r="H29" s="92"/>
      <c r="I29" s="91">
        <f t="shared" si="1"/>
        <v>0</v>
      </c>
    </row>
    <row r="30" spans="2:11">
      <c r="B30" s="101">
        <v>18</v>
      </c>
      <c r="C30" s="132" t="str">
        <f t="shared" si="0"/>
        <v/>
      </c>
      <c r="D30" s="381"/>
      <c r="E30" s="149"/>
      <c r="F30" s="391"/>
      <c r="G30" s="92"/>
      <c r="H30" s="92"/>
      <c r="I30" s="91">
        <f t="shared" si="1"/>
        <v>0</v>
      </c>
    </row>
    <row r="31" spans="2:11">
      <c r="B31" s="101">
        <v>19</v>
      </c>
      <c r="C31" s="132" t="str">
        <f t="shared" si="0"/>
        <v/>
      </c>
      <c r="D31" s="381"/>
      <c r="E31" s="149"/>
      <c r="F31" s="391"/>
      <c r="G31" s="92"/>
      <c r="H31" s="92"/>
      <c r="I31" s="91">
        <f t="shared" si="1"/>
        <v>0</v>
      </c>
    </row>
    <row r="32" spans="2:11">
      <c r="B32" s="101">
        <v>20</v>
      </c>
      <c r="C32" s="132" t="str">
        <f t="shared" si="0"/>
        <v/>
      </c>
      <c r="D32" s="381"/>
      <c r="E32" s="149"/>
      <c r="F32" s="391"/>
      <c r="G32" s="92"/>
      <c r="H32" s="92"/>
      <c r="I32" s="91">
        <f t="shared" si="1"/>
        <v>0</v>
      </c>
    </row>
    <row r="33" spans="2:9">
      <c r="B33" s="101">
        <v>21</v>
      </c>
      <c r="C33" s="132" t="str">
        <f t="shared" si="0"/>
        <v/>
      </c>
      <c r="D33" s="381"/>
      <c r="E33" s="149"/>
      <c r="F33" s="391"/>
      <c r="G33" s="92"/>
      <c r="H33" s="92"/>
      <c r="I33" s="91">
        <f t="shared" si="1"/>
        <v>0</v>
      </c>
    </row>
    <row r="34" spans="2:9">
      <c r="B34" s="101">
        <v>22</v>
      </c>
      <c r="C34" s="132" t="str">
        <f t="shared" si="0"/>
        <v/>
      </c>
      <c r="D34" s="381"/>
      <c r="E34" s="149"/>
      <c r="F34" s="391"/>
      <c r="G34" s="92"/>
      <c r="H34" s="92"/>
      <c r="I34" s="91">
        <f t="shared" si="1"/>
        <v>0</v>
      </c>
    </row>
    <row r="35" spans="2:9">
      <c r="B35" s="101">
        <v>23</v>
      </c>
      <c r="C35" s="132" t="str">
        <f t="shared" si="0"/>
        <v/>
      </c>
      <c r="D35" s="381"/>
      <c r="E35" s="149"/>
      <c r="F35" s="391"/>
      <c r="G35" s="92"/>
      <c r="H35" s="92"/>
      <c r="I35" s="91">
        <f t="shared" si="1"/>
        <v>0</v>
      </c>
    </row>
    <row r="36" spans="2:9">
      <c r="B36" s="101">
        <v>24</v>
      </c>
      <c r="C36" s="132" t="str">
        <f t="shared" si="0"/>
        <v/>
      </c>
      <c r="D36" s="381"/>
      <c r="E36" s="149"/>
      <c r="F36" s="391"/>
      <c r="G36" s="92"/>
      <c r="H36" s="92"/>
      <c r="I36" s="91">
        <f t="shared" si="1"/>
        <v>0</v>
      </c>
    </row>
    <row r="37" spans="2:9">
      <c r="B37" s="101">
        <v>25</v>
      </c>
      <c r="C37" s="132" t="str">
        <f t="shared" si="0"/>
        <v/>
      </c>
      <c r="D37" s="381"/>
      <c r="E37" s="149"/>
      <c r="F37" s="391"/>
      <c r="G37" s="92"/>
      <c r="H37" s="92"/>
      <c r="I37" s="91">
        <f t="shared" si="1"/>
        <v>0</v>
      </c>
    </row>
    <row r="38" spans="2:9">
      <c r="B38" s="101">
        <v>26</v>
      </c>
      <c r="C38" s="132" t="str">
        <f t="shared" si="0"/>
        <v/>
      </c>
      <c r="D38" s="381"/>
      <c r="E38" s="149"/>
      <c r="F38" s="391"/>
      <c r="G38" s="92"/>
      <c r="H38" s="92"/>
      <c r="I38" s="91">
        <f t="shared" si="1"/>
        <v>0</v>
      </c>
    </row>
    <row r="39" spans="2:9">
      <c r="B39" s="101">
        <v>27</v>
      </c>
      <c r="C39" s="132" t="str">
        <f t="shared" si="0"/>
        <v/>
      </c>
      <c r="D39" s="381"/>
      <c r="E39" s="149"/>
      <c r="F39" s="391"/>
      <c r="G39" s="92"/>
      <c r="H39" s="92"/>
      <c r="I39" s="91">
        <f t="shared" si="1"/>
        <v>0</v>
      </c>
    </row>
    <row r="40" spans="2:9">
      <c r="B40" s="101">
        <v>28</v>
      </c>
      <c r="C40" s="132" t="str">
        <f t="shared" si="0"/>
        <v/>
      </c>
      <c r="D40" s="381"/>
      <c r="E40" s="149"/>
      <c r="F40" s="391"/>
      <c r="G40" s="92"/>
      <c r="H40" s="92"/>
      <c r="I40" s="91">
        <f t="shared" si="1"/>
        <v>0</v>
      </c>
    </row>
    <row r="41" spans="2:9">
      <c r="B41" s="101">
        <v>29</v>
      </c>
      <c r="C41" s="132" t="str">
        <f t="shared" si="0"/>
        <v/>
      </c>
      <c r="D41" s="381"/>
      <c r="E41" s="149"/>
      <c r="F41" s="391"/>
      <c r="G41" s="92"/>
      <c r="H41" s="92"/>
      <c r="I41" s="91">
        <f t="shared" si="1"/>
        <v>0</v>
      </c>
    </row>
    <row r="42" spans="2:9">
      <c r="B42" s="101">
        <v>30</v>
      </c>
      <c r="C42" s="132" t="str">
        <f t="shared" si="0"/>
        <v/>
      </c>
      <c r="D42" s="381"/>
      <c r="E42" s="149"/>
      <c r="F42" s="391"/>
      <c r="G42" s="92"/>
      <c r="H42" s="92"/>
      <c r="I42" s="91">
        <f t="shared" si="1"/>
        <v>0</v>
      </c>
    </row>
    <row r="43" spans="2:9">
      <c r="B43" s="101">
        <v>31</v>
      </c>
      <c r="C43" s="132" t="str">
        <f t="shared" si="0"/>
        <v/>
      </c>
      <c r="D43" s="381"/>
      <c r="E43" s="149"/>
      <c r="F43" s="391"/>
      <c r="G43" s="92"/>
      <c r="H43" s="92"/>
      <c r="I43" s="91">
        <f t="shared" si="1"/>
        <v>0</v>
      </c>
    </row>
    <row r="44" spans="2:9">
      <c r="B44" s="101">
        <v>32</v>
      </c>
      <c r="C44" s="132" t="str">
        <f t="shared" si="0"/>
        <v/>
      </c>
      <c r="D44" s="381"/>
      <c r="E44" s="149"/>
      <c r="F44" s="391"/>
      <c r="G44" s="92"/>
      <c r="H44" s="92"/>
      <c r="I44" s="91">
        <f t="shared" si="1"/>
        <v>0</v>
      </c>
    </row>
    <row r="45" spans="2:9">
      <c r="B45" s="101">
        <v>33</v>
      </c>
      <c r="C45" s="132" t="str">
        <f t="shared" si="0"/>
        <v/>
      </c>
      <c r="D45" s="381"/>
      <c r="E45" s="149"/>
      <c r="F45" s="391"/>
      <c r="G45" s="92"/>
      <c r="H45" s="92"/>
      <c r="I45" s="91">
        <f t="shared" si="1"/>
        <v>0</v>
      </c>
    </row>
    <row r="46" spans="2:9">
      <c r="B46" s="101">
        <v>34</v>
      </c>
      <c r="C46" s="132" t="str">
        <f t="shared" si="0"/>
        <v/>
      </c>
      <c r="D46" s="381"/>
      <c r="E46" s="149"/>
      <c r="F46" s="391"/>
      <c r="G46" s="92"/>
      <c r="H46" s="92"/>
      <c r="I46" s="91">
        <f t="shared" si="1"/>
        <v>0</v>
      </c>
    </row>
    <row r="47" spans="2:9">
      <c r="B47" s="101">
        <v>35</v>
      </c>
      <c r="C47" s="132" t="str">
        <f t="shared" si="0"/>
        <v/>
      </c>
      <c r="D47" s="381"/>
      <c r="E47" s="149"/>
      <c r="F47" s="391"/>
      <c r="G47" s="92"/>
      <c r="H47" s="92"/>
      <c r="I47" s="91">
        <f t="shared" si="1"/>
        <v>0</v>
      </c>
    </row>
    <row r="48" spans="2:9">
      <c r="B48" s="101">
        <v>36</v>
      </c>
      <c r="C48" s="132" t="str">
        <f t="shared" si="0"/>
        <v/>
      </c>
      <c r="D48" s="381"/>
      <c r="E48" s="149"/>
      <c r="F48" s="391"/>
      <c r="G48" s="92"/>
      <c r="H48" s="92"/>
      <c r="I48" s="91">
        <f t="shared" si="1"/>
        <v>0</v>
      </c>
    </row>
    <row r="49" spans="2:9">
      <c r="B49" s="101">
        <v>37</v>
      </c>
      <c r="C49" s="132" t="str">
        <f t="shared" si="0"/>
        <v/>
      </c>
      <c r="D49" s="381"/>
      <c r="E49" s="149"/>
      <c r="F49" s="391"/>
      <c r="G49" s="92"/>
      <c r="H49" s="92"/>
      <c r="I49" s="91">
        <f t="shared" si="1"/>
        <v>0</v>
      </c>
    </row>
    <row r="50" spans="2:9">
      <c r="B50" s="101">
        <v>38</v>
      </c>
      <c r="C50" s="132" t="str">
        <f t="shared" si="0"/>
        <v/>
      </c>
      <c r="D50" s="381"/>
      <c r="E50" s="149"/>
      <c r="F50" s="391"/>
      <c r="G50" s="92"/>
      <c r="H50" s="92"/>
      <c r="I50" s="91">
        <f t="shared" si="1"/>
        <v>0</v>
      </c>
    </row>
    <row r="51" spans="2:9">
      <c r="B51" s="101">
        <v>39</v>
      </c>
      <c r="C51" s="132" t="str">
        <f t="shared" si="0"/>
        <v/>
      </c>
      <c r="D51" s="381"/>
      <c r="E51" s="149"/>
      <c r="F51" s="391"/>
      <c r="G51" s="92"/>
      <c r="H51" s="92"/>
      <c r="I51" s="91">
        <f t="shared" si="1"/>
        <v>0</v>
      </c>
    </row>
    <row r="52" spans="2:9">
      <c r="B52" s="101">
        <v>40</v>
      </c>
      <c r="C52" s="132" t="str">
        <f t="shared" si="0"/>
        <v/>
      </c>
      <c r="D52" s="381"/>
      <c r="E52" s="149"/>
      <c r="F52" s="391"/>
      <c r="G52" s="92"/>
      <c r="H52" s="92"/>
      <c r="I52" s="91">
        <f t="shared" si="1"/>
        <v>0</v>
      </c>
    </row>
    <row r="53" spans="2:9"/>
    <row r="54" spans="2:9"/>
    <row r="55" spans="2:9"/>
    <row r="56" spans="2:9"/>
    <row r="57" spans="2:9"/>
    <row r="58" spans="2:9"/>
    <row r="59" spans="2:9"/>
    <row r="60" spans="2:9"/>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phoneticPr fontId="44" type="noConversion"/>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workbookViewId="0"/>
  </sheetViews>
  <sheetFormatPr defaultColWidth="0" defaultRowHeight="15" zeroHeight="1"/>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c r="A1" s="66"/>
      <c r="B1" s="66"/>
      <c r="C1" s="66"/>
    </row>
    <row r="2" spans="1:28" s="280" customFormat="1">
      <c r="B2" s="280" t="str">
        <f>'1. Information'!B2</f>
        <v>Version 7/1/2018</v>
      </c>
    </row>
    <row r="3" spans="1:28" s="108" customFormat="1" ht="18">
      <c r="B3" s="247" t="str">
        <f>'1. Information'!B3</f>
        <v>Annual Mental Health Services Act Revenue and Expenditure Report</v>
      </c>
      <c r="C3" s="67"/>
      <c r="D3" s="67"/>
      <c r="E3" s="67"/>
      <c r="F3" s="67"/>
    </row>
    <row r="4" spans="1:28" s="108" customFormat="1" ht="18">
      <c r="B4" s="247" t="str">
        <f>'1. Information'!B4</f>
        <v>Fiscal Year 2017-18</v>
      </c>
      <c r="C4" s="67"/>
      <c r="D4" s="67"/>
      <c r="E4" s="67"/>
      <c r="F4" s="67"/>
    </row>
    <row r="5" spans="1:28" s="108" customFormat="1" ht="18">
      <c r="B5" s="235" t="s">
        <v>274</v>
      </c>
      <c r="C5" s="89"/>
      <c r="D5" s="89"/>
      <c r="E5" s="89"/>
      <c r="F5" s="89"/>
    </row>
    <row r="6" spans="1:28" s="108" customFormat="1" ht="18">
      <c r="B6" s="235"/>
      <c r="C6" s="89"/>
      <c r="D6" s="89"/>
      <c r="E6" s="89"/>
      <c r="F6" s="89"/>
      <c r="AB6" s="283"/>
    </row>
    <row r="7" spans="1:28" ht="15.75">
      <c r="B7" s="249"/>
      <c r="C7" s="347" t="s">
        <v>274</v>
      </c>
    </row>
    <row r="8" spans="1:28" ht="33.75" customHeight="1">
      <c r="B8" s="250">
        <v>1</v>
      </c>
      <c r="C8" s="255"/>
    </row>
    <row r="9" spans="1:28" ht="33.75" customHeight="1">
      <c r="B9" s="251">
        <v>2</v>
      </c>
      <c r="C9" s="255"/>
    </row>
    <row r="10" spans="1:28" ht="33.75" customHeight="1">
      <c r="B10" s="251">
        <v>3</v>
      </c>
      <c r="C10" s="248"/>
    </row>
    <row r="11" spans="1:28" ht="33.75" customHeight="1">
      <c r="B11" s="250">
        <v>4</v>
      </c>
      <c r="C11" s="248"/>
    </row>
    <row r="12" spans="1:28" ht="33.75" customHeight="1">
      <c r="B12" s="251">
        <v>5</v>
      </c>
      <c r="C12" s="248"/>
    </row>
    <row r="13" spans="1:28" ht="33.75" customHeight="1">
      <c r="B13" s="251">
        <v>6</v>
      </c>
      <c r="C13" s="248"/>
      <c r="N13" s="280"/>
    </row>
    <row r="14" spans="1:28" ht="33.75" customHeight="1">
      <c r="B14" s="250">
        <v>7</v>
      </c>
      <c r="C14" s="248"/>
    </row>
    <row r="15" spans="1:28" ht="33.75" customHeight="1">
      <c r="B15" s="251">
        <v>8</v>
      </c>
      <c r="C15" s="248"/>
    </row>
    <row r="16" spans="1:28" ht="33.75" customHeight="1">
      <c r="B16" s="251">
        <v>9</v>
      </c>
      <c r="C16" s="248"/>
    </row>
    <row r="17" spans="2:3" ht="33.75" customHeight="1">
      <c r="B17" s="250">
        <v>10</v>
      </c>
      <c r="C17" s="248"/>
    </row>
    <row r="18" spans="2:3" ht="33.75" customHeight="1">
      <c r="B18" s="251">
        <v>11</v>
      </c>
      <c r="C18" s="248"/>
    </row>
    <row r="19" spans="2:3" ht="33.75" customHeight="1">
      <c r="B19" s="251">
        <v>12</v>
      </c>
      <c r="C19" s="248"/>
    </row>
    <row r="20" spans="2:3" ht="33.75" customHeight="1">
      <c r="B20" s="250">
        <v>13</v>
      </c>
      <c r="C20" s="248"/>
    </row>
    <row r="21" spans="2:3" ht="33.75" customHeight="1">
      <c r="B21" s="251">
        <v>14</v>
      </c>
      <c r="C21" s="248"/>
    </row>
    <row r="22" spans="2:3" ht="33.75" customHeight="1">
      <c r="B22" s="251">
        <v>15</v>
      </c>
      <c r="C22" s="248"/>
    </row>
    <row r="23" spans="2:3" ht="33.75" customHeight="1">
      <c r="B23" s="250">
        <v>16</v>
      </c>
      <c r="C23" s="248"/>
    </row>
    <row r="24" spans="2:3" ht="33.75" customHeight="1">
      <c r="B24" s="251">
        <v>17</v>
      </c>
      <c r="C24" s="248"/>
    </row>
    <row r="25" spans="2:3" ht="33.75" customHeight="1">
      <c r="B25" s="251">
        <v>18</v>
      </c>
      <c r="C25" s="248"/>
    </row>
    <row r="26" spans="2:3" ht="33.75" customHeight="1">
      <c r="B26" s="250">
        <v>19</v>
      </c>
      <c r="C26" s="248"/>
    </row>
    <row r="27" spans="2:3" ht="33.75" customHeight="1">
      <c r="B27" s="251">
        <v>20</v>
      </c>
      <c r="C27" s="248"/>
    </row>
    <row r="28" spans="2:3" ht="33.75" customHeight="1">
      <c r="B28" s="251">
        <v>21</v>
      </c>
      <c r="C28" s="248"/>
    </row>
    <row r="29" spans="2:3" ht="33.75" customHeight="1">
      <c r="B29" s="250">
        <v>22</v>
      </c>
      <c r="C29" s="248"/>
    </row>
    <row r="30" spans="2:3" ht="33.75" customHeight="1">
      <c r="B30" s="251">
        <v>23</v>
      </c>
      <c r="C30" s="248"/>
    </row>
    <row r="31" spans="2:3" ht="33.75" customHeight="1">
      <c r="B31" s="251">
        <v>24</v>
      </c>
      <c r="C31" s="248"/>
    </row>
    <row r="32" spans="2:3" ht="33.75" customHeight="1">
      <c r="B32" s="250">
        <v>25</v>
      </c>
      <c r="C32" s="248"/>
    </row>
    <row r="33" spans="2:4" ht="33.75" customHeight="1">
      <c r="B33" s="251">
        <v>26</v>
      </c>
      <c r="C33" s="248"/>
    </row>
    <row r="34" spans="2:4" ht="33.75" customHeight="1">
      <c r="B34" s="251">
        <v>27</v>
      </c>
      <c r="C34" s="255"/>
      <c r="D34" s="280"/>
    </row>
    <row r="35" spans="2:4" ht="33.75" customHeight="1">
      <c r="B35" s="250">
        <v>28</v>
      </c>
      <c r="C35" s="248"/>
    </row>
    <row r="36" spans="2:4" ht="33.75" customHeight="1">
      <c r="B36" s="251">
        <v>29</v>
      </c>
      <c r="C36" s="248"/>
    </row>
    <row r="37" spans="2:4" ht="33.75" customHeight="1">
      <c r="B37" s="251">
        <v>30</v>
      </c>
      <c r="C37" s="248"/>
    </row>
    <row r="38" spans="2:4" ht="33.75" customHeight="1">
      <c r="B38" s="250">
        <v>31</v>
      </c>
      <c r="C38" s="248"/>
    </row>
    <row r="39" spans="2:4" ht="33.75" customHeight="1">
      <c r="B39" s="251">
        <v>32</v>
      </c>
      <c r="C39" s="248"/>
    </row>
    <row r="40" spans="2:4" ht="33.75" customHeight="1">
      <c r="B40" s="251">
        <v>33</v>
      </c>
      <c r="C40" s="248"/>
    </row>
    <row r="41" spans="2:4" ht="33.75" customHeight="1">
      <c r="B41" s="250">
        <v>34</v>
      </c>
      <c r="C41" s="248"/>
    </row>
    <row r="42" spans="2:4" ht="33.75" customHeight="1">
      <c r="B42" s="251">
        <v>35</v>
      </c>
      <c r="C42" s="248"/>
    </row>
    <row r="43" spans="2:4" ht="33.75" customHeight="1">
      <c r="B43" s="251">
        <v>36</v>
      </c>
      <c r="C43" s="248"/>
    </row>
    <row r="44" spans="2:4" ht="33.75" customHeight="1">
      <c r="B44" s="250">
        <v>37</v>
      </c>
      <c r="C44" s="248"/>
    </row>
    <row r="45" spans="2:4" ht="33.75" customHeight="1">
      <c r="B45" s="251">
        <v>38</v>
      </c>
      <c r="C45" s="248"/>
    </row>
    <row r="46" spans="2:4" ht="33.75" customHeight="1">
      <c r="B46" s="250">
        <v>39</v>
      </c>
      <c r="C46" s="248"/>
    </row>
    <row r="47" spans="2:4" ht="33.75" customHeight="1">
      <c r="B47" s="251">
        <v>40</v>
      </c>
      <c r="C47" s="255"/>
    </row>
    <row r="48" spans="2:4"/>
    <row r="49" spans="10:17"/>
    <row r="50" spans="10:17">
      <c r="Q50" s="252"/>
    </row>
    <row r="51" spans="10:17"/>
    <row r="52" spans="10:17"/>
    <row r="53" spans="10:17"/>
    <row r="54" spans="10:17"/>
    <row r="55" spans="10:17"/>
    <row r="56" spans="10:17" hidden="1"/>
    <row r="57" spans="10:17" hidden="1"/>
    <row r="58" spans="10:17" hidden="1"/>
    <row r="59" spans="10:17" hidden="1"/>
    <row r="60" spans="10:17" hidden="1"/>
    <row r="61" spans="10:17" hidden="1">
      <c r="J61" s="253"/>
    </row>
    <row r="62" spans="10:17" hidden="1"/>
    <row r="63" spans="10:17" hidden="1"/>
    <row r="64" spans="10:17" hidden="1"/>
    <row r="65" spans="11:14" hidden="1">
      <c r="K65" s="254"/>
    </row>
    <row r="66" spans="11:14" hidden="1"/>
    <row r="67" spans="11:14" hidden="1">
      <c r="L67" s="252"/>
    </row>
    <row r="68" spans="11:14" hidden="1">
      <c r="N68" s="252"/>
    </row>
  </sheetData>
  <sheetProtection formatCells="0" formatColumns="0" formatRows="0"/>
  <phoneticPr fontId="44" type="noConversion"/>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workbookViewId="0">
      <selection sqref="A1:B1"/>
    </sheetView>
  </sheetViews>
  <sheetFormatPr defaultColWidth="9.140625" defaultRowHeight="15"/>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c r="A1" s="474" t="s">
        <v>169</v>
      </c>
      <c r="B1" s="475"/>
      <c r="C1" s="160" t="s">
        <v>170</v>
      </c>
      <c r="D1" s="161" t="s">
        <v>168</v>
      </c>
      <c r="E1" s="161" t="s">
        <v>171</v>
      </c>
      <c r="F1" s="161" t="s">
        <v>155</v>
      </c>
      <c r="G1" s="161" t="s">
        <v>156</v>
      </c>
      <c r="H1" s="161" t="s">
        <v>172</v>
      </c>
      <c r="I1" s="161" t="s">
        <v>173</v>
      </c>
      <c r="J1" s="161" t="s">
        <v>190</v>
      </c>
      <c r="K1" s="371" t="s">
        <v>298</v>
      </c>
      <c r="L1" s="371" t="s">
        <v>299</v>
      </c>
      <c r="M1" s="161" t="s">
        <v>184</v>
      </c>
      <c r="N1" s="160" t="s">
        <v>235</v>
      </c>
      <c r="O1" s="162"/>
    </row>
    <row r="2" spans="1:15">
      <c r="A2" s="163" t="s">
        <v>43</v>
      </c>
      <c r="B2" s="164">
        <v>1</v>
      </c>
      <c r="C2" s="164" t="s">
        <v>186</v>
      </c>
      <c r="D2" s="165" t="s">
        <v>102</v>
      </c>
      <c r="E2" s="165" t="s">
        <v>144</v>
      </c>
      <c r="F2" s="165" t="s">
        <v>136</v>
      </c>
      <c r="G2" s="165" t="s">
        <v>157</v>
      </c>
      <c r="H2" s="165" t="s">
        <v>105</v>
      </c>
      <c r="I2" s="165" t="s">
        <v>176</v>
      </c>
      <c r="J2" s="165" t="s">
        <v>34</v>
      </c>
      <c r="K2" s="257" t="s">
        <v>291</v>
      </c>
      <c r="L2" s="257" t="s">
        <v>297</v>
      </c>
      <c r="M2" s="165" t="s">
        <v>114</v>
      </c>
      <c r="N2" s="165" t="s">
        <v>180</v>
      </c>
      <c r="O2" s="166"/>
    </row>
    <row r="3" spans="1:15">
      <c r="A3" s="163" t="s">
        <v>100</v>
      </c>
      <c r="B3" s="164">
        <v>2</v>
      </c>
      <c r="C3" s="164" t="s">
        <v>187</v>
      </c>
      <c r="D3" s="165" t="s">
        <v>103</v>
      </c>
      <c r="E3" s="165" t="s">
        <v>143</v>
      </c>
      <c r="F3" s="165" t="s">
        <v>137</v>
      </c>
      <c r="G3" s="165" t="s">
        <v>158</v>
      </c>
      <c r="H3" s="165" t="s">
        <v>106</v>
      </c>
      <c r="I3" s="165" t="s">
        <v>177</v>
      </c>
      <c r="J3" s="165" t="s">
        <v>35</v>
      </c>
      <c r="K3" s="257" t="s">
        <v>290</v>
      </c>
      <c r="L3" s="257" t="s">
        <v>296</v>
      </c>
      <c r="M3" s="165" t="s">
        <v>115</v>
      </c>
      <c r="N3" s="165" t="s">
        <v>181</v>
      </c>
      <c r="O3" s="166"/>
    </row>
    <row r="4" spans="1:15">
      <c r="A4" s="163" t="s">
        <v>44</v>
      </c>
      <c r="B4" s="164">
        <v>3</v>
      </c>
      <c r="C4" s="164"/>
      <c r="D4" s="165"/>
      <c r="E4" s="165"/>
      <c r="F4" s="165" t="s">
        <v>145</v>
      </c>
      <c r="G4" s="165" t="s">
        <v>159</v>
      </c>
      <c r="H4" s="165" t="s">
        <v>107</v>
      </c>
      <c r="I4" s="165"/>
      <c r="J4" s="165" t="s">
        <v>36</v>
      </c>
      <c r="K4" s="165"/>
      <c r="L4" s="257" t="s">
        <v>295</v>
      </c>
      <c r="M4" s="165" t="s">
        <v>116</v>
      </c>
      <c r="N4" s="165" t="s">
        <v>182</v>
      </c>
      <c r="O4" s="166"/>
    </row>
    <row r="5" spans="1:15">
      <c r="A5" s="163" t="s">
        <v>45</v>
      </c>
      <c r="B5" s="164">
        <v>65</v>
      </c>
      <c r="C5" s="164"/>
      <c r="D5" s="165"/>
      <c r="E5" s="165"/>
      <c r="F5" s="165" t="s">
        <v>146</v>
      </c>
      <c r="G5" s="165"/>
      <c r="H5" s="165" t="s">
        <v>108</v>
      </c>
      <c r="I5" s="165"/>
      <c r="J5" s="165" t="s">
        <v>37</v>
      </c>
      <c r="K5" s="165"/>
      <c r="L5" s="257" t="s">
        <v>294</v>
      </c>
      <c r="M5" s="165" t="s">
        <v>117</v>
      </c>
      <c r="N5" s="165"/>
      <c r="O5" s="166"/>
    </row>
    <row r="6" spans="1:15">
      <c r="A6" s="163" t="s">
        <v>46</v>
      </c>
      <c r="B6" s="164">
        <v>4</v>
      </c>
      <c r="C6" s="164"/>
      <c r="D6" s="165"/>
      <c r="E6" s="165"/>
      <c r="F6" s="165" t="s">
        <v>147</v>
      </c>
      <c r="G6" s="165"/>
      <c r="H6" s="165" t="s">
        <v>109</v>
      </c>
      <c r="I6" s="165"/>
      <c r="J6" s="165" t="s">
        <v>38</v>
      </c>
      <c r="K6" s="165"/>
      <c r="L6" s="257" t="s">
        <v>293</v>
      </c>
      <c r="M6" s="165" t="s">
        <v>118</v>
      </c>
      <c r="N6" s="165"/>
      <c r="O6" s="166"/>
    </row>
    <row r="7" spans="1:15">
      <c r="A7" s="163" t="s">
        <v>47</v>
      </c>
      <c r="B7" s="164">
        <v>5</v>
      </c>
      <c r="C7" s="164"/>
      <c r="D7" s="165"/>
      <c r="E7" s="165"/>
      <c r="F7" s="165" t="s">
        <v>132</v>
      </c>
      <c r="G7" s="165"/>
      <c r="H7" s="165"/>
      <c r="I7" s="165"/>
      <c r="J7" s="165" t="s">
        <v>40</v>
      </c>
      <c r="K7" s="165"/>
      <c r="L7" s="257" t="s">
        <v>292</v>
      </c>
      <c r="M7" s="165" t="s">
        <v>15</v>
      </c>
      <c r="N7" s="165"/>
      <c r="O7" s="166"/>
    </row>
    <row r="8" spans="1:15">
      <c r="A8" s="163" t="s">
        <v>48</v>
      </c>
      <c r="B8" s="164">
        <v>6</v>
      </c>
      <c r="C8" s="164"/>
      <c r="D8" s="165"/>
      <c r="E8" s="165"/>
      <c r="F8" s="165" t="s">
        <v>148</v>
      </c>
      <c r="G8" s="165"/>
      <c r="H8" s="165"/>
      <c r="I8" s="165"/>
      <c r="J8" s="165" t="s">
        <v>119</v>
      </c>
      <c r="K8" s="165"/>
      <c r="L8" s="257" t="s">
        <v>291</v>
      </c>
      <c r="M8" s="165"/>
      <c r="N8" s="165"/>
      <c r="O8" s="166"/>
    </row>
    <row r="9" spans="1:15">
      <c r="A9" s="163" t="s">
        <v>49</v>
      </c>
      <c r="B9" s="164">
        <v>7</v>
      </c>
      <c r="C9" s="164"/>
      <c r="D9" s="165"/>
      <c r="E9" s="165"/>
      <c r="F9" s="165" t="s">
        <v>230</v>
      </c>
      <c r="G9" s="165"/>
      <c r="H9" s="165"/>
      <c r="I9" s="165"/>
      <c r="J9" s="165" t="s">
        <v>41</v>
      </c>
      <c r="K9" s="165"/>
      <c r="L9" s="257" t="s">
        <v>290</v>
      </c>
      <c r="M9" s="165"/>
      <c r="N9" s="165"/>
      <c r="O9" s="166"/>
    </row>
    <row r="10" spans="1:15">
      <c r="A10" s="163" t="s">
        <v>50</v>
      </c>
      <c r="B10" s="164">
        <v>8</v>
      </c>
      <c r="C10" s="164"/>
      <c r="D10" s="165"/>
      <c r="E10" s="165"/>
      <c r="F10" s="165"/>
      <c r="G10" s="165"/>
      <c r="H10" s="165"/>
      <c r="I10" s="165"/>
      <c r="J10" s="257" t="s">
        <v>192</v>
      </c>
      <c r="K10" s="165"/>
      <c r="L10" s="165"/>
      <c r="M10" s="165"/>
      <c r="N10" s="165"/>
      <c r="O10" s="166"/>
    </row>
    <row r="11" spans="1:15">
      <c r="A11" s="163" t="s">
        <v>51</v>
      </c>
      <c r="B11" s="164">
        <v>9</v>
      </c>
      <c r="C11" s="164"/>
      <c r="D11" s="165"/>
      <c r="E11" s="165"/>
      <c r="F11" s="165"/>
      <c r="G11" s="165"/>
      <c r="H11" s="165"/>
      <c r="I11" s="165"/>
      <c r="K11" s="165"/>
      <c r="L11" s="165"/>
      <c r="M11" s="165"/>
      <c r="N11" s="165"/>
      <c r="O11" s="166"/>
    </row>
    <row r="12" spans="1:15">
      <c r="A12" s="163" t="s">
        <v>52</v>
      </c>
      <c r="B12" s="164">
        <v>10</v>
      </c>
      <c r="C12" s="164"/>
      <c r="D12" s="165"/>
      <c r="E12" s="165"/>
      <c r="F12" s="165"/>
      <c r="G12" s="165"/>
      <c r="H12" s="165"/>
      <c r="I12" s="165"/>
      <c r="J12" s="165"/>
      <c r="K12" s="165"/>
      <c r="L12" s="165"/>
      <c r="M12" s="165"/>
      <c r="N12" s="165"/>
      <c r="O12" s="166"/>
    </row>
    <row r="13" spans="1:15">
      <c r="A13" s="163" t="s">
        <v>53</v>
      </c>
      <c r="B13" s="164">
        <v>11</v>
      </c>
      <c r="C13" s="164"/>
      <c r="D13" s="165"/>
      <c r="E13" s="165"/>
      <c r="F13" s="165"/>
      <c r="G13" s="165"/>
      <c r="H13" s="165"/>
      <c r="I13" s="165"/>
      <c r="J13" s="165"/>
      <c r="K13" s="165"/>
      <c r="L13" s="165"/>
      <c r="M13" s="165"/>
      <c r="N13" s="165"/>
      <c r="O13" s="166"/>
    </row>
    <row r="14" spans="1:15">
      <c r="A14" s="163" t="s">
        <v>54</v>
      </c>
      <c r="B14" s="164">
        <v>12</v>
      </c>
      <c r="C14" s="164"/>
      <c r="D14" s="165"/>
      <c r="E14" s="165"/>
      <c r="F14" s="165"/>
      <c r="G14" s="165"/>
      <c r="H14" s="165"/>
      <c r="I14" s="165"/>
      <c r="J14" s="165"/>
      <c r="K14" s="165"/>
      <c r="L14" s="165"/>
      <c r="M14" s="165"/>
      <c r="N14" s="165"/>
      <c r="O14" s="166"/>
    </row>
    <row r="15" spans="1:15">
      <c r="A15" s="163" t="s">
        <v>55</v>
      </c>
      <c r="B15" s="164">
        <v>13</v>
      </c>
      <c r="C15" s="164"/>
      <c r="D15" s="165"/>
      <c r="E15" s="165"/>
      <c r="F15" s="165"/>
      <c r="G15" s="165"/>
      <c r="H15" s="165"/>
      <c r="I15" s="165"/>
      <c r="J15" s="165"/>
      <c r="K15" s="165"/>
      <c r="L15" s="165"/>
      <c r="M15" s="165"/>
      <c r="N15" s="165"/>
      <c r="O15" s="166"/>
    </row>
    <row r="16" spans="1:15">
      <c r="A16" s="163" t="s">
        <v>56</v>
      </c>
      <c r="B16" s="164">
        <v>14</v>
      </c>
      <c r="C16" s="164"/>
      <c r="D16" s="165"/>
      <c r="E16" s="165"/>
      <c r="F16" s="219"/>
      <c r="G16" s="165"/>
      <c r="H16" s="165"/>
      <c r="I16" s="165"/>
      <c r="J16" s="165"/>
      <c r="K16" s="165"/>
      <c r="L16" s="165"/>
      <c r="M16" s="165"/>
      <c r="N16" s="165"/>
      <c r="O16" s="166"/>
    </row>
    <row r="17" spans="1:16">
      <c r="A17" s="163" t="s">
        <v>57</v>
      </c>
      <c r="B17" s="164">
        <v>15</v>
      </c>
      <c r="C17" s="164"/>
      <c r="D17" s="165"/>
      <c r="E17" s="165"/>
      <c r="F17" s="165"/>
      <c r="G17" s="165"/>
      <c r="H17" s="165"/>
      <c r="I17" s="165"/>
      <c r="J17" s="165"/>
      <c r="K17" s="165"/>
      <c r="L17" s="165"/>
      <c r="M17" s="165"/>
      <c r="N17" s="165"/>
      <c r="O17" s="166"/>
    </row>
    <row r="18" spans="1:16">
      <c r="A18" s="163" t="s">
        <v>58</v>
      </c>
      <c r="B18" s="164">
        <v>16</v>
      </c>
      <c r="C18" s="164"/>
      <c r="D18" s="165"/>
      <c r="E18" s="165"/>
      <c r="F18" s="165"/>
      <c r="G18" s="165"/>
      <c r="H18" s="165"/>
      <c r="I18" s="165"/>
      <c r="J18" s="165"/>
      <c r="K18" s="165"/>
      <c r="L18" s="165"/>
      <c r="M18" s="165"/>
      <c r="N18" s="165"/>
      <c r="O18" s="166"/>
    </row>
    <row r="19" spans="1:16">
      <c r="A19" s="163" t="s">
        <v>59</v>
      </c>
      <c r="B19" s="164">
        <v>17</v>
      </c>
      <c r="C19" s="164"/>
      <c r="D19" s="165"/>
      <c r="E19" s="165"/>
      <c r="F19" s="165"/>
      <c r="G19" s="165"/>
      <c r="H19" s="372"/>
      <c r="I19" s="165"/>
      <c r="J19" s="165"/>
      <c r="K19" s="165"/>
      <c r="L19" s="165"/>
      <c r="M19" s="165"/>
      <c r="N19" s="165"/>
      <c r="O19" s="166"/>
    </row>
    <row r="20" spans="1:16">
      <c r="A20" s="163" t="s">
        <v>60</v>
      </c>
      <c r="B20" s="164">
        <v>18</v>
      </c>
      <c r="C20" s="164"/>
      <c r="D20" s="165"/>
      <c r="E20" s="165"/>
      <c r="F20" s="165"/>
      <c r="G20" s="165"/>
      <c r="H20" s="165"/>
      <c r="I20" s="165"/>
      <c r="J20" s="165"/>
      <c r="K20" s="165"/>
      <c r="L20" s="165"/>
      <c r="M20" s="165"/>
      <c r="N20" s="165"/>
      <c r="O20" s="166"/>
    </row>
    <row r="21" spans="1:16">
      <c r="A21" s="163" t="s">
        <v>61</v>
      </c>
      <c r="B21" s="164">
        <v>19</v>
      </c>
      <c r="C21" s="164"/>
      <c r="D21" s="165"/>
      <c r="E21" s="165"/>
      <c r="F21" s="225"/>
      <c r="G21" s="165"/>
      <c r="H21" s="165"/>
      <c r="I21" s="165"/>
      <c r="J21" s="165"/>
      <c r="K21" s="165"/>
      <c r="L21" s="165"/>
      <c r="M21" s="165"/>
      <c r="N21" s="165"/>
      <c r="O21" s="166"/>
    </row>
    <row r="22" spans="1:16">
      <c r="A22" s="163" t="s">
        <v>62</v>
      </c>
      <c r="B22" s="164">
        <v>20</v>
      </c>
      <c r="C22" s="164"/>
      <c r="D22" s="165"/>
      <c r="E22" s="165"/>
      <c r="F22" s="165"/>
      <c r="G22" s="165"/>
      <c r="H22" s="165"/>
      <c r="I22" s="165"/>
      <c r="J22" s="165"/>
      <c r="K22" s="165"/>
      <c r="L22" s="165"/>
      <c r="M22" s="165"/>
      <c r="N22" s="165"/>
      <c r="O22" s="166"/>
    </row>
    <row r="23" spans="1:16">
      <c r="A23" s="163" t="s">
        <v>63</v>
      </c>
      <c r="B23" s="164">
        <v>21</v>
      </c>
      <c r="C23" s="164"/>
      <c r="D23" s="165"/>
      <c r="E23" s="165"/>
      <c r="F23" s="165"/>
      <c r="G23" s="165"/>
      <c r="H23" s="165"/>
      <c r="I23" s="165"/>
      <c r="J23" s="165"/>
      <c r="K23" s="165"/>
      <c r="L23" s="165"/>
      <c r="M23" s="165"/>
      <c r="N23" s="165"/>
      <c r="O23" s="166"/>
      <c r="P23" s="226"/>
    </row>
    <row r="24" spans="1:16">
      <c r="A24" s="163" t="s">
        <v>64</v>
      </c>
      <c r="B24" s="164">
        <v>22</v>
      </c>
      <c r="C24" s="164"/>
      <c r="D24" s="165"/>
      <c r="E24" s="165"/>
      <c r="F24" s="165"/>
      <c r="G24" s="165"/>
      <c r="H24" s="165"/>
      <c r="I24" s="165"/>
      <c r="J24" s="165"/>
      <c r="K24" s="165"/>
      <c r="L24" s="165"/>
      <c r="M24" s="165"/>
      <c r="N24" s="165"/>
      <c r="O24" s="166"/>
    </row>
    <row r="25" spans="1:16">
      <c r="A25" s="163" t="s">
        <v>65</v>
      </c>
      <c r="B25" s="164">
        <v>23</v>
      </c>
      <c r="C25" s="164"/>
      <c r="D25" s="165"/>
      <c r="E25" s="165"/>
      <c r="F25" s="165"/>
      <c r="G25" s="219"/>
      <c r="H25" s="165"/>
      <c r="I25" s="165"/>
      <c r="J25" s="165"/>
      <c r="K25" s="165"/>
      <c r="L25" s="165"/>
      <c r="M25" s="165"/>
      <c r="N25" s="165"/>
      <c r="O25" s="166"/>
    </row>
    <row r="26" spans="1:16">
      <c r="A26" s="163" t="s">
        <v>66</v>
      </c>
      <c r="B26" s="164">
        <v>24</v>
      </c>
      <c r="C26" s="164"/>
      <c r="D26" s="165"/>
      <c r="E26" s="165"/>
      <c r="F26" s="165"/>
      <c r="G26" s="165"/>
      <c r="H26" s="165"/>
      <c r="I26" s="165"/>
      <c r="J26" s="165"/>
      <c r="K26" s="165"/>
      <c r="L26" s="165"/>
      <c r="M26" s="165"/>
      <c r="N26" s="165"/>
      <c r="O26" s="166"/>
    </row>
    <row r="27" spans="1:16">
      <c r="A27" s="163" t="s">
        <v>67</v>
      </c>
      <c r="B27" s="164">
        <v>25</v>
      </c>
      <c r="C27" s="164"/>
      <c r="D27" s="165"/>
      <c r="E27" s="165"/>
      <c r="F27" s="165"/>
      <c r="G27" s="165"/>
      <c r="H27" s="165"/>
      <c r="I27" s="165"/>
      <c r="J27" s="165"/>
      <c r="K27" s="165"/>
      <c r="L27" s="165"/>
      <c r="M27" s="165"/>
      <c r="N27" s="165"/>
      <c r="O27" s="166"/>
    </row>
    <row r="28" spans="1:16">
      <c r="A28" s="163" t="s">
        <v>68</v>
      </c>
      <c r="B28" s="164">
        <v>26</v>
      </c>
      <c r="C28" s="164"/>
      <c r="D28" s="165"/>
      <c r="E28" s="165"/>
      <c r="F28" s="165"/>
      <c r="G28" s="165"/>
      <c r="H28" s="165"/>
      <c r="I28" s="165"/>
      <c r="J28" s="165"/>
      <c r="K28" s="165"/>
      <c r="L28" s="165"/>
      <c r="M28" s="165"/>
      <c r="N28" s="165"/>
      <c r="O28" s="166"/>
    </row>
    <row r="29" spans="1:16">
      <c r="A29" s="163" t="s">
        <v>69</v>
      </c>
      <c r="B29" s="164">
        <v>27</v>
      </c>
      <c r="C29" s="164"/>
      <c r="D29" s="165"/>
      <c r="E29" s="165"/>
      <c r="F29" s="165"/>
      <c r="G29" s="165"/>
      <c r="H29" s="165"/>
      <c r="I29" s="165"/>
      <c r="J29" s="165"/>
      <c r="K29" s="165"/>
      <c r="L29" s="165"/>
      <c r="M29" s="165"/>
      <c r="N29" s="165"/>
      <c r="O29" s="166"/>
    </row>
    <row r="30" spans="1:16">
      <c r="A30" s="163" t="s">
        <v>70</v>
      </c>
      <c r="B30" s="164">
        <v>28</v>
      </c>
      <c r="C30" s="164"/>
      <c r="D30" s="165"/>
      <c r="E30" s="165"/>
      <c r="F30" s="165"/>
      <c r="G30" s="165"/>
      <c r="H30" s="165"/>
      <c r="I30" s="165"/>
      <c r="J30" s="165"/>
      <c r="K30" s="165"/>
      <c r="L30" s="165"/>
      <c r="M30" s="165"/>
      <c r="N30" s="165"/>
      <c r="O30" s="166"/>
    </row>
    <row r="31" spans="1:16">
      <c r="A31" s="163" t="s">
        <v>71</v>
      </c>
      <c r="B31" s="164">
        <v>29</v>
      </c>
      <c r="C31" s="164"/>
      <c r="D31" s="165"/>
      <c r="E31" s="165"/>
      <c r="F31" s="165"/>
      <c r="G31" s="165"/>
      <c r="H31" s="165"/>
      <c r="I31" s="165"/>
      <c r="J31" s="165"/>
      <c r="K31" s="165"/>
      <c r="L31" s="165"/>
      <c r="M31" s="165"/>
      <c r="N31" s="165"/>
      <c r="O31" s="166"/>
    </row>
    <row r="32" spans="1:16">
      <c r="A32" s="163" t="s">
        <v>72</v>
      </c>
      <c r="B32" s="164">
        <v>30</v>
      </c>
      <c r="C32" s="164"/>
      <c r="D32" s="165"/>
      <c r="E32" s="165"/>
      <c r="F32" s="165"/>
      <c r="G32" s="165"/>
      <c r="H32" s="165"/>
      <c r="I32" s="165"/>
      <c r="J32" s="165"/>
      <c r="K32" s="165"/>
      <c r="L32" s="165"/>
      <c r="M32" s="165"/>
      <c r="N32" s="165"/>
      <c r="O32" s="166"/>
    </row>
    <row r="33" spans="1:15">
      <c r="A33" s="163" t="s">
        <v>73</v>
      </c>
      <c r="B33" s="164">
        <v>31</v>
      </c>
      <c r="C33" s="164"/>
      <c r="D33" s="165"/>
      <c r="E33" s="165"/>
      <c r="F33" s="165"/>
      <c r="G33" s="165"/>
      <c r="H33" s="165"/>
      <c r="I33" s="165"/>
      <c r="J33" s="165"/>
      <c r="K33" s="165"/>
      <c r="L33" s="165"/>
      <c r="M33" s="165"/>
      <c r="N33" s="165"/>
      <c r="O33" s="166"/>
    </row>
    <row r="34" spans="1:15">
      <c r="A34" s="163" t="s">
        <v>74</v>
      </c>
      <c r="B34" s="164">
        <v>32</v>
      </c>
      <c r="C34" s="164"/>
      <c r="D34" s="165"/>
      <c r="E34" s="165"/>
      <c r="F34" s="165"/>
      <c r="G34" s="165"/>
      <c r="H34" s="165"/>
      <c r="I34" s="165"/>
      <c r="J34" s="165"/>
      <c r="K34" s="165"/>
      <c r="L34" s="165"/>
      <c r="M34" s="165"/>
      <c r="N34" s="165"/>
      <c r="O34" s="166"/>
    </row>
    <row r="35" spans="1:15">
      <c r="A35" s="163" t="s">
        <v>75</v>
      </c>
      <c r="B35" s="164">
        <v>33</v>
      </c>
      <c r="C35" s="164"/>
      <c r="D35" s="165"/>
      <c r="E35" s="165"/>
      <c r="F35" s="165"/>
      <c r="G35" s="165"/>
      <c r="H35" s="165"/>
      <c r="I35" s="165"/>
      <c r="J35" s="165"/>
      <c r="K35" s="165"/>
      <c r="L35" s="165"/>
      <c r="M35" s="165"/>
      <c r="N35" s="165"/>
      <c r="O35" s="166"/>
    </row>
    <row r="36" spans="1:15">
      <c r="A36" s="163" t="s">
        <v>76</v>
      </c>
      <c r="B36" s="164">
        <v>34</v>
      </c>
      <c r="C36" s="164"/>
      <c r="D36" s="165"/>
      <c r="E36" s="165"/>
      <c r="F36" s="165"/>
      <c r="G36" s="165"/>
      <c r="H36" s="165"/>
      <c r="I36" s="165"/>
      <c r="J36" s="165"/>
      <c r="K36" s="165"/>
      <c r="L36" s="165"/>
      <c r="M36" s="165"/>
      <c r="N36" s="165"/>
      <c r="O36" s="166"/>
    </row>
    <row r="37" spans="1:15">
      <c r="A37" s="163" t="s">
        <v>77</v>
      </c>
      <c r="B37" s="164">
        <v>35</v>
      </c>
      <c r="C37" s="164"/>
      <c r="D37" s="165"/>
      <c r="E37" s="165"/>
      <c r="F37" s="165"/>
      <c r="G37" s="165"/>
      <c r="H37" s="165"/>
      <c r="I37" s="165"/>
      <c r="J37" s="165"/>
      <c r="K37" s="165"/>
      <c r="L37" s="165"/>
      <c r="M37" s="165"/>
      <c r="N37" s="165"/>
      <c r="O37" s="166"/>
    </row>
    <row r="38" spans="1:15">
      <c r="A38" s="163" t="s">
        <v>78</v>
      </c>
      <c r="B38" s="164">
        <v>36</v>
      </c>
      <c r="C38" s="164"/>
      <c r="D38" s="165"/>
      <c r="E38" s="165"/>
      <c r="F38" s="165"/>
      <c r="G38" s="165"/>
      <c r="H38" s="165"/>
      <c r="I38" s="165"/>
      <c r="J38" s="165"/>
      <c r="K38" s="165"/>
      <c r="L38" s="165"/>
      <c r="M38" s="165"/>
      <c r="N38" s="165"/>
      <c r="O38" s="166"/>
    </row>
    <row r="39" spans="1:15">
      <c r="A39" s="163" t="s">
        <v>79</v>
      </c>
      <c r="B39" s="164">
        <v>37</v>
      </c>
      <c r="C39" s="164"/>
      <c r="D39" s="165"/>
      <c r="E39" s="165"/>
      <c r="F39" s="165"/>
      <c r="G39" s="165"/>
      <c r="H39" s="165"/>
      <c r="I39" s="165"/>
      <c r="J39" s="165"/>
      <c r="K39" s="165"/>
      <c r="L39" s="165"/>
      <c r="M39" s="165"/>
      <c r="N39" s="165"/>
      <c r="O39" s="166"/>
    </row>
    <row r="40" spans="1:15">
      <c r="A40" s="163" t="s">
        <v>80</v>
      </c>
      <c r="B40" s="164">
        <v>38</v>
      </c>
      <c r="C40" s="164"/>
      <c r="D40" s="165"/>
      <c r="E40" s="165"/>
      <c r="F40" s="165"/>
      <c r="G40" s="165"/>
      <c r="H40" s="165"/>
      <c r="I40" s="165"/>
      <c r="J40" s="165"/>
      <c r="K40" s="165"/>
      <c r="L40" s="165"/>
      <c r="M40" s="165"/>
      <c r="N40" s="165"/>
      <c r="O40" s="166"/>
    </row>
    <row r="41" spans="1:15">
      <c r="A41" s="163" t="s">
        <v>81</v>
      </c>
      <c r="B41" s="164">
        <v>39</v>
      </c>
      <c r="C41" s="164"/>
      <c r="D41" s="165"/>
      <c r="E41" s="165"/>
      <c r="F41" s="165"/>
      <c r="G41" s="165"/>
      <c r="H41" s="165"/>
      <c r="I41" s="165"/>
      <c r="J41" s="165"/>
      <c r="K41" s="165"/>
      <c r="L41" s="165"/>
      <c r="M41" s="165"/>
      <c r="N41" s="165"/>
      <c r="O41" s="166"/>
    </row>
    <row r="42" spans="1:15">
      <c r="A42" s="163" t="s">
        <v>82</v>
      </c>
      <c r="B42" s="164">
        <v>40</v>
      </c>
      <c r="C42" s="164"/>
      <c r="D42" s="165"/>
      <c r="E42" s="165"/>
      <c r="F42" s="165"/>
      <c r="G42" s="165"/>
      <c r="H42" s="165"/>
      <c r="I42" s="165"/>
      <c r="J42" s="165"/>
      <c r="K42" s="165"/>
      <c r="L42" s="165"/>
      <c r="M42" s="165"/>
      <c r="N42" s="165"/>
      <c r="O42" s="166"/>
    </row>
    <row r="43" spans="1:15">
      <c r="A43" s="163" t="s">
        <v>83</v>
      </c>
      <c r="B43" s="164">
        <v>41</v>
      </c>
      <c r="C43" s="164"/>
      <c r="D43" s="165"/>
      <c r="E43" s="165"/>
      <c r="F43" s="165"/>
      <c r="G43" s="165"/>
      <c r="H43" s="165"/>
      <c r="I43" s="165"/>
      <c r="J43" s="165"/>
      <c r="K43" s="165"/>
      <c r="L43" s="165"/>
      <c r="M43" s="165"/>
      <c r="N43" s="165"/>
      <c r="O43" s="166"/>
    </row>
    <row r="44" spans="1:15">
      <c r="A44" s="163" t="s">
        <v>84</v>
      </c>
      <c r="B44" s="164">
        <v>42</v>
      </c>
      <c r="C44" s="164"/>
      <c r="D44" s="165"/>
      <c r="E44" s="165"/>
      <c r="F44" s="165"/>
      <c r="G44" s="165"/>
      <c r="H44" s="165"/>
      <c r="I44" s="165"/>
      <c r="J44" s="165"/>
      <c r="K44" s="165"/>
      <c r="L44" s="165"/>
      <c r="M44" s="165"/>
      <c r="N44" s="165"/>
      <c r="O44" s="166"/>
    </row>
    <row r="45" spans="1:15">
      <c r="A45" s="163" t="s">
        <v>85</v>
      </c>
      <c r="B45" s="164">
        <v>43</v>
      </c>
      <c r="C45" s="164"/>
      <c r="D45" s="165"/>
      <c r="E45" s="165"/>
      <c r="F45" s="165"/>
      <c r="G45" s="165"/>
      <c r="H45" s="165"/>
      <c r="I45" s="165"/>
      <c r="J45" s="165"/>
      <c r="K45" s="165"/>
      <c r="L45" s="165"/>
      <c r="M45" s="165"/>
      <c r="N45" s="165"/>
      <c r="O45" s="166"/>
    </row>
    <row r="46" spans="1:15">
      <c r="A46" s="163" t="s">
        <v>86</v>
      </c>
      <c r="B46" s="164">
        <v>44</v>
      </c>
      <c r="C46" s="164"/>
      <c r="D46" s="165"/>
      <c r="E46" s="165"/>
      <c r="F46" s="165"/>
      <c r="G46" s="165"/>
      <c r="H46" s="165"/>
      <c r="I46" s="165"/>
      <c r="J46" s="165"/>
      <c r="K46" s="165"/>
      <c r="L46" s="165"/>
      <c r="M46" s="165"/>
      <c r="N46" s="165"/>
      <c r="O46" s="166"/>
    </row>
    <row r="47" spans="1:15">
      <c r="A47" s="163" t="s">
        <v>87</v>
      </c>
      <c r="B47" s="164">
        <v>45</v>
      </c>
      <c r="C47" s="164"/>
      <c r="D47" s="165"/>
      <c r="E47" s="165"/>
      <c r="F47" s="165"/>
      <c r="G47" s="165"/>
      <c r="H47" s="165"/>
      <c r="I47" s="165"/>
      <c r="J47" s="165"/>
      <c r="K47" s="165"/>
      <c r="L47" s="165"/>
      <c r="M47" s="165"/>
      <c r="N47" s="165"/>
      <c r="O47" s="166"/>
    </row>
    <row r="48" spans="1:15">
      <c r="A48" s="163" t="s">
        <v>88</v>
      </c>
      <c r="B48" s="164">
        <v>46</v>
      </c>
      <c r="C48" s="164"/>
      <c r="D48" s="165"/>
      <c r="E48" s="165"/>
      <c r="F48" s="165"/>
      <c r="G48" s="165"/>
      <c r="H48" s="165"/>
      <c r="I48" s="165"/>
      <c r="J48" s="165"/>
      <c r="K48" s="165"/>
      <c r="L48" s="165"/>
      <c r="M48" s="165"/>
      <c r="N48" s="165"/>
      <c r="O48" s="166"/>
    </row>
    <row r="49" spans="1:15">
      <c r="A49" s="163" t="s">
        <v>89</v>
      </c>
      <c r="B49" s="164">
        <v>47</v>
      </c>
      <c r="C49" s="164"/>
      <c r="D49" s="165"/>
      <c r="E49" s="165"/>
      <c r="F49" s="165"/>
      <c r="G49" s="165"/>
      <c r="H49" s="165"/>
      <c r="I49" s="165"/>
      <c r="J49" s="165"/>
      <c r="K49" s="165"/>
      <c r="L49" s="165"/>
      <c r="M49" s="165"/>
      <c r="N49" s="165"/>
      <c r="O49" s="166"/>
    </row>
    <row r="50" spans="1:15">
      <c r="A50" s="163" t="s">
        <v>90</v>
      </c>
      <c r="B50" s="164">
        <v>48</v>
      </c>
      <c r="C50" s="164"/>
      <c r="D50" s="165"/>
      <c r="E50" s="165"/>
      <c r="F50" s="165"/>
      <c r="G50" s="165"/>
      <c r="H50" s="165"/>
      <c r="I50" s="165"/>
      <c r="J50" s="165"/>
      <c r="K50" s="165"/>
      <c r="L50" s="165"/>
      <c r="M50" s="165"/>
      <c r="N50" s="165"/>
      <c r="O50" s="166"/>
    </row>
    <row r="51" spans="1:15">
      <c r="A51" s="163" t="s">
        <v>91</v>
      </c>
      <c r="B51" s="164">
        <v>49</v>
      </c>
      <c r="C51" s="164"/>
      <c r="D51" s="165"/>
      <c r="E51" s="165"/>
      <c r="F51" s="165"/>
      <c r="G51" s="165"/>
      <c r="H51" s="165"/>
      <c r="I51" s="165"/>
      <c r="J51" s="165"/>
      <c r="K51" s="165"/>
      <c r="L51" s="165"/>
      <c r="M51" s="165"/>
      <c r="N51" s="165"/>
      <c r="O51" s="166"/>
    </row>
    <row r="52" spans="1:15">
      <c r="A52" s="163" t="s">
        <v>92</v>
      </c>
      <c r="B52" s="164">
        <v>50</v>
      </c>
      <c r="C52" s="164"/>
      <c r="D52" s="165"/>
      <c r="E52" s="165"/>
      <c r="F52" s="165"/>
      <c r="G52" s="165"/>
      <c r="H52" s="165"/>
      <c r="I52" s="165"/>
      <c r="J52" s="165"/>
      <c r="K52" s="165"/>
      <c r="L52" s="165"/>
      <c r="M52" s="165"/>
      <c r="N52" s="165"/>
      <c r="O52" s="166"/>
    </row>
    <row r="53" spans="1:15">
      <c r="A53" s="163" t="s">
        <v>101</v>
      </c>
      <c r="B53" s="164">
        <v>63</v>
      </c>
      <c r="C53" s="164"/>
      <c r="D53" s="165"/>
      <c r="E53" s="165"/>
      <c r="F53" s="165"/>
      <c r="G53" s="165"/>
      <c r="H53" s="165"/>
      <c r="I53" s="165"/>
      <c r="J53" s="165"/>
      <c r="K53" s="165"/>
      <c r="L53" s="165"/>
      <c r="M53" s="165"/>
      <c r="N53" s="165"/>
      <c r="O53" s="166"/>
    </row>
    <row r="54" spans="1:15">
      <c r="A54" s="163" t="s">
        <v>93</v>
      </c>
      <c r="B54" s="164">
        <v>52</v>
      </c>
      <c r="C54" s="164"/>
      <c r="D54" s="165"/>
      <c r="E54" s="165"/>
      <c r="F54" s="165"/>
      <c r="G54" s="165"/>
      <c r="H54" s="165"/>
      <c r="I54" s="165"/>
      <c r="J54" s="165"/>
      <c r="K54" s="165"/>
      <c r="L54" s="165"/>
      <c r="M54" s="165"/>
      <c r="N54" s="165"/>
      <c r="O54" s="166"/>
    </row>
    <row r="55" spans="1:15">
      <c r="A55" s="163" t="s">
        <v>94</v>
      </c>
      <c r="B55" s="164">
        <v>66</v>
      </c>
      <c r="C55" s="164"/>
      <c r="D55" s="165"/>
      <c r="E55" s="165"/>
      <c r="F55" s="165"/>
      <c r="G55" s="165"/>
      <c r="H55" s="165"/>
      <c r="I55" s="165"/>
      <c r="J55" s="165"/>
      <c r="K55" s="165"/>
      <c r="L55" s="165"/>
      <c r="M55" s="165"/>
      <c r="N55" s="165"/>
      <c r="O55" s="166"/>
    </row>
    <row r="56" spans="1:15">
      <c r="A56" s="163" t="s">
        <v>95</v>
      </c>
      <c r="B56" s="164">
        <v>53</v>
      </c>
      <c r="C56" s="164"/>
      <c r="D56" s="165"/>
      <c r="E56" s="165"/>
      <c r="F56" s="165"/>
      <c r="G56" s="165"/>
      <c r="H56" s="165"/>
      <c r="I56" s="165"/>
      <c r="J56" s="165"/>
      <c r="K56" s="165"/>
      <c r="L56" s="165"/>
      <c r="M56" s="165"/>
      <c r="N56" s="165"/>
      <c r="O56" s="166"/>
    </row>
    <row r="57" spans="1:15">
      <c r="A57" s="163" t="s">
        <v>96</v>
      </c>
      <c r="B57" s="164">
        <v>54</v>
      </c>
      <c r="C57" s="164"/>
      <c r="D57" s="165"/>
      <c r="E57" s="165"/>
      <c r="F57" s="165"/>
      <c r="G57" s="165"/>
      <c r="H57" s="165"/>
      <c r="I57" s="165"/>
      <c r="J57" s="165"/>
      <c r="K57" s="165"/>
      <c r="L57" s="165"/>
      <c r="M57" s="165"/>
      <c r="N57" s="165"/>
      <c r="O57" s="166"/>
    </row>
    <row r="58" spans="1:15">
      <c r="A58" s="163" t="s">
        <v>97</v>
      </c>
      <c r="B58" s="164">
        <v>55</v>
      </c>
      <c r="C58" s="164"/>
      <c r="D58" s="165"/>
      <c r="E58" s="165"/>
      <c r="F58" s="165"/>
      <c r="G58" s="165"/>
      <c r="H58" s="165"/>
      <c r="I58" s="165"/>
      <c r="J58" s="165"/>
      <c r="M58" s="165"/>
      <c r="N58" s="165"/>
      <c r="O58" s="166"/>
    </row>
    <row r="59" spans="1:15">
      <c r="A59" s="163" t="s">
        <v>98</v>
      </c>
      <c r="B59" s="164">
        <v>56</v>
      </c>
      <c r="C59" s="164"/>
      <c r="D59" s="165"/>
      <c r="E59" s="165"/>
      <c r="F59" s="165"/>
      <c r="G59" s="165"/>
      <c r="H59" s="165"/>
      <c r="I59" s="165"/>
      <c r="J59" s="165"/>
      <c r="M59" s="165"/>
      <c r="N59" s="165"/>
      <c r="O59" s="166"/>
    </row>
    <row r="60" spans="1:15" ht="15.75" thickBot="1">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honeticPr fontId="44" type="noConversion"/>
  <printOptions headings="1" gridLines="1"/>
  <pageMargins left="0.25" right="0.25" top="0.75" bottom="0.75" header="0.3" footer="0.3"/>
  <pageSetup paperSize="5" scale="49"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workbookViewId="0"/>
  </sheetViews>
  <sheetFormatPr defaultColWidth="19.5703125" defaultRowHeight="15"/>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c r="D1" s="172" t="s">
        <v>197</v>
      </c>
    </row>
    <row r="2" spans="1:7" ht="14.25" customHeight="1">
      <c r="A2" s="477" t="s">
        <v>198</v>
      </c>
      <c r="B2" s="477"/>
      <c r="C2" s="477"/>
      <c r="D2" s="477"/>
      <c r="E2" s="477"/>
    </row>
    <row r="3" spans="1:7" ht="14.25" customHeight="1">
      <c r="A3" s="477" t="s">
        <v>307</v>
      </c>
      <c r="B3" s="477"/>
      <c r="C3" s="477"/>
      <c r="D3" s="477"/>
      <c r="E3" s="477"/>
    </row>
    <row r="4" spans="1:7" ht="14.25" customHeight="1" thickBot="1">
      <c r="A4" s="173"/>
      <c r="B4" s="174"/>
      <c r="C4" s="175"/>
      <c r="D4" s="176"/>
    </row>
    <row r="5" spans="1:7" ht="14.25" customHeight="1">
      <c r="A5" s="177" t="s">
        <v>199</v>
      </c>
      <c r="B5" s="476" t="s">
        <v>200</v>
      </c>
      <c r="C5" s="476"/>
      <c r="D5" s="178" t="s">
        <v>201</v>
      </c>
      <c r="E5" s="179"/>
    </row>
    <row r="6" spans="1:7" ht="14.25" customHeight="1" thickBot="1">
      <c r="A6" s="180"/>
      <c r="B6" s="181">
        <v>42736</v>
      </c>
      <c r="C6" s="182">
        <v>43101</v>
      </c>
      <c r="D6" s="183" t="s">
        <v>202</v>
      </c>
      <c r="E6" s="184" t="s">
        <v>185</v>
      </c>
    </row>
    <row r="7" spans="1:7" ht="14.25" customHeight="1">
      <c r="A7" s="185"/>
      <c r="B7" s="186"/>
      <c r="C7" s="186"/>
      <c r="D7" s="187"/>
      <c r="E7" s="188"/>
    </row>
    <row r="8" spans="1:7" ht="14.25" customHeight="1">
      <c r="A8" s="189" t="s">
        <v>203</v>
      </c>
      <c r="B8" s="190">
        <v>39500973</v>
      </c>
      <c r="C8" s="190">
        <v>39809693</v>
      </c>
      <c r="D8" s="191">
        <v>0.8</v>
      </c>
      <c r="E8" s="192"/>
    </row>
    <row r="9" spans="1:7" ht="14.25" customHeight="1">
      <c r="A9" s="193"/>
      <c r="B9" s="194"/>
      <c r="C9" s="194"/>
      <c r="D9" s="195"/>
      <c r="E9" s="188"/>
    </row>
    <row r="10" spans="1:7" ht="14.25" customHeight="1">
      <c r="A10" s="196" t="s">
        <v>43</v>
      </c>
      <c r="B10" s="190">
        <v>1646405</v>
      </c>
      <c r="C10" s="190">
        <v>1660202</v>
      </c>
      <c r="D10" s="191">
        <v>0.8</v>
      </c>
      <c r="E10" s="192" t="str">
        <f>IF(B10&gt;=200000,"Yes", "No")</f>
        <v>Yes</v>
      </c>
      <c r="F10" s="218"/>
    </row>
    <row r="11" spans="1:7" ht="14.25" customHeight="1">
      <c r="A11" s="196" t="s">
        <v>100</v>
      </c>
      <c r="B11" s="190">
        <v>1156</v>
      </c>
      <c r="C11" s="190">
        <v>1154</v>
      </c>
      <c r="D11" s="191">
        <v>-0.2</v>
      </c>
      <c r="E11" s="192" t="str">
        <f t="shared" ref="E11:E71" si="0">IF(B11&gt;=200000,"Yes", "No")</f>
        <v>No</v>
      </c>
    </row>
    <row r="12" spans="1:7" ht="14.25" customHeight="1">
      <c r="A12" s="196" t="s">
        <v>44</v>
      </c>
      <c r="B12" s="190">
        <v>38382</v>
      </c>
      <c r="C12" s="190">
        <v>38094</v>
      </c>
      <c r="D12" s="191">
        <v>-0.8</v>
      </c>
      <c r="E12" s="192" t="str">
        <f t="shared" si="0"/>
        <v>No</v>
      </c>
    </row>
    <row r="13" spans="1:7" ht="14.25" customHeight="1">
      <c r="A13" s="196" t="s">
        <v>46</v>
      </c>
      <c r="B13" s="190">
        <v>226403</v>
      </c>
      <c r="C13" s="190">
        <v>227621</v>
      </c>
      <c r="D13" s="191">
        <v>0.5</v>
      </c>
      <c r="E13" s="192" t="str">
        <f t="shared" si="0"/>
        <v>Yes</v>
      </c>
    </row>
    <row r="14" spans="1:7" ht="14.25" customHeight="1">
      <c r="A14" s="196" t="s">
        <v>47</v>
      </c>
      <c r="B14" s="190">
        <v>45175</v>
      </c>
      <c r="C14" s="190">
        <v>45157</v>
      </c>
      <c r="D14" s="191">
        <v>0</v>
      </c>
      <c r="E14" s="192" t="str">
        <f t="shared" si="0"/>
        <v>No</v>
      </c>
      <c r="G14" s="218"/>
    </row>
    <row r="15" spans="1:7" ht="14.25" customHeight="1">
      <c r="A15" s="196" t="s">
        <v>48</v>
      </c>
      <c r="B15" s="190">
        <v>22050</v>
      </c>
      <c r="C15" s="190">
        <v>22098</v>
      </c>
      <c r="D15" s="191">
        <v>0.2</v>
      </c>
      <c r="E15" s="192" t="str">
        <f t="shared" si="0"/>
        <v>No</v>
      </c>
    </row>
    <row r="16" spans="1:7" ht="14.25" customHeight="1">
      <c r="A16" s="196" t="s">
        <v>49</v>
      </c>
      <c r="B16" s="190">
        <v>1139313</v>
      </c>
      <c r="C16" s="190">
        <v>1149363</v>
      </c>
      <c r="D16" s="191">
        <v>0.9</v>
      </c>
      <c r="E16" s="192" t="str">
        <f t="shared" si="0"/>
        <v>Yes</v>
      </c>
    </row>
    <row r="17" spans="1:5" ht="14.25" customHeight="1">
      <c r="A17" s="196" t="s">
        <v>50</v>
      </c>
      <c r="B17" s="190">
        <v>27060</v>
      </c>
      <c r="C17" s="190">
        <v>27221</v>
      </c>
      <c r="D17" s="191">
        <v>0.6</v>
      </c>
      <c r="E17" s="192" t="str">
        <f t="shared" si="0"/>
        <v>No</v>
      </c>
    </row>
    <row r="18" spans="1:5" ht="14.25" customHeight="1">
      <c r="A18" s="196" t="s">
        <v>51</v>
      </c>
      <c r="B18" s="190">
        <v>186223</v>
      </c>
      <c r="C18" s="190">
        <v>188399</v>
      </c>
      <c r="D18" s="191">
        <v>1.2</v>
      </c>
      <c r="E18" s="192" t="str">
        <f t="shared" si="0"/>
        <v>No</v>
      </c>
    </row>
    <row r="19" spans="1:5" ht="14.25" customHeight="1">
      <c r="A19" s="196" t="s">
        <v>52</v>
      </c>
      <c r="B19" s="190">
        <v>995233</v>
      </c>
      <c r="C19" s="190">
        <v>1007229</v>
      </c>
      <c r="D19" s="191">
        <v>1.2</v>
      </c>
      <c r="E19" s="192" t="str">
        <f t="shared" si="0"/>
        <v>Yes</v>
      </c>
    </row>
    <row r="20" spans="1:5" ht="14.25" customHeight="1">
      <c r="A20" s="196" t="s">
        <v>53</v>
      </c>
      <c r="B20" s="190">
        <v>28730</v>
      </c>
      <c r="C20" s="190">
        <v>28796</v>
      </c>
      <c r="D20" s="191">
        <v>0.2</v>
      </c>
      <c r="E20" s="192" t="str">
        <f t="shared" si="0"/>
        <v>No</v>
      </c>
    </row>
    <row r="21" spans="1:5" ht="14.25" customHeight="1">
      <c r="A21" s="196" t="s">
        <v>54</v>
      </c>
      <c r="B21" s="190">
        <v>136430</v>
      </c>
      <c r="C21" s="190">
        <v>136002</v>
      </c>
      <c r="D21" s="191">
        <v>-0.3</v>
      </c>
      <c r="E21" s="192" t="str">
        <f t="shared" si="0"/>
        <v>No</v>
      </c>
    </row>
    <row r="22" spans="1:5" ht="14.25" customHeight="1">
      <c r="A22" s="196" t="s">
        <v>55</v>
      </c>
      <c r="B22" s="190">
        <v>187921</v>
      </c>
      <c r="C22" s="190">
        <v>190624</v>
      </c>
      <c r="D22" s="191">
        <v>1.4</v>
      </c>
      <c r="E22" s="192" t="str">
        <f t="shared" si="0"/>
        <v>No</v>
      </c>
    </row>
    <row r="23" spans="1:5" ht="14.25" customHeight="1">
      <c r="A23" s="196" t="s">
        <v>56</v>
      </c>
      <c r="B23" s="190">
        <v>18598</v>
      </c>
      <c r="C23" s="190">
        <v>18577</v>
      </c>
      <c r="D23" s="191">
        <v>-0.1</v>
      </c>
      <c r="E23" s="192" t="str">
        <f t="shared" si="0"/>
        <v>No</v>
      </c>
    </row>
    <row r="24" spans="1:5" ht="14.25" customHeight="1">
      <c r="A24" s="196" t="s">
        <v>57</v>
      </c>
      <c r="B24" s="190">
        <v>896101</v>
      </c>
      <c r="C24" s="190">
        <v>905801</v>
      </c>
      <c r="D24" s="191">
        <v>1.1000000000000001</v>
      </c>
      <c r="E24" s="192" t="str">
        <f t="shared" si="0"/>
        <v>Yes</v>
      </c>
    </row>
    <row r="25" spans="1:5" ht="14.25" customHeight="1">
      <c r="A25" s="196" t="s">
        <v>58</v>
      </c>
      <c r="B25" s="190">
        <v>149559</v>
      </c>
      <c r="C25" s="190">
        <v>151662</v>
      </c>
      <c r="D25" s="191">
        <v>1.4</v>
      </c>
      <c r="E25" s="192" t="str">
        <f t="shared" si="0"/>
        <v>No</v>
      </c>
    </row>
    <row r="26" spans="1:5" ht="14.25" customHeight="1">
      <c r="A26" s="196" t="s">
        <v>59</v>
      </c>
      <c r="B26" s="190">
        <v>64740</v>
      </c>
      <c r="C26" s="190">
        <v>65081</v>
      </c>
      <c r="D26" s="191">
        <v>0.5</v>
      </c>
      <c r="E26" s="192" t="str">
        <f t="shared" si="0"/>
        <v>No</v>
      </c>
    </row>
    <row r="27" spans="1:5" ht="14.25" customHeight="1">
      <c r="A27" s="196" t="s">
        <v>60</v>
      </c>
      <c r="B27" s="190">
        <v>30661</v>
      </c>
      <c r="C27" s="190">
        <v>30911</v>
      </c>
      <c r="D27" s="191">
        <v>0.8</v>
      </c>
      <c r="E27" s="192" t="str">
        <f t="shared" si="0"/>
        <v>No</v>
      </c>
    </row>
    <row r="28" spans="1:5" ht="14.25" customHeight="1">
      <c r="A28" s="196" t="s">
        <v>61</v>
      </c>
      <c r="B28" s="190">
        <v>10231271</v>
      </c>
      <c r="C28" s="190">
        <v>10283729</v>
      </c>
      <c r="D28" s="191">
        <v>0.5</v>
      </c>
      <c r="E28" s="192" t="str">
        <f t="shared" si="0"/>
        <v>Yes</v>
      </c>
    </row>
    <row r="29" spans="1:5" ht="14.25" customHeight="1">
      <c r="A29" s="196" t="s">
        <v>62</v>
      </c>
      <c r="B29" s="190">
        <v>156963</v>
      </c>
      <c r="C29" s="190">
        <v>158894</v>
      </c>
      <c r="D29" s="191">
        <v>1.2</v>
      </c>
      <c r="E29" s="192" t="str">
        <f t="shared" si="0"/>
        <v>No</v>
      </c>
    </row>
    <row r="30" spans="1:5" ht="14.25" customHeight="1">
      <c r="A30" s="196" t="s">
        <v>63</v>
      </c>
      <c r="B30" s="190">
        <v>263262</v>
      </c>
      <c r="C30" s="190">
        <v>263886</v>
      </c>
      <c r="D30" s="191">
        <v>0.2</v>
      </c>
      <c r="E30" s="192" t="str">
        <f t="shared" si="0"/>
        <v>Yes</v>
      </c>
    </row>
    <row r="31" spans="1:5" ht="14.25" customHeight="1">
      <c r="A31" s="196" t="s">
        <v>64</v>
      </c>
      <c r="B31" s="190">
        <v>18137</v>
      </c>
      <c r="C31" s="190">
        <v>18129</v>
      </c>
      <c r="D31" s="191">
        <v>0</v>
      </c>
      <c r="E31" s="192" t="str">
        <f t="shared" si="0"/>
        <v>No</v>
      </c>
    </row>
    <row r="32" spans="1:5" ht="14.25" customHeight="1">
      <c r="A32" s="196" t="s">
        <v>65</v>
      </c>
      <c r="B32" s="190">
        <v>89092</v>
      </c>
      <c r="C32" s="190">
        <v>89299</v>
      </c>
      <c r="D32" s="191">
        <v>0.2</v>
      </c>
      <c r="E32" s="192" t="str">
        <f t="shared" si="0"/>
        <v>No</v>
      </c>
    </row>
    <row r="33" spans="1:5" ht="14.25" customHeight="1">
      <c r="A33" s="196" t="s">
        <v>66</v>
      </c>
      <c r="B33" s="190">
        <v>275104</v>
      </c>
      <c r="C33" s="190">
        <v>279977</v>
      </c>
      <c r="D33" s="191">
        <v>1.8</v>
      </c>
      <c r="E33" s="192" t="str">
        <f t="shared" si="0"/>
        <v>Yes</v>
      </c>
    </row>
    <row r="34" spans="1:5" ht="14.25" customHeight="1">
      <c r="A34" s="196" t="s">
        <v>67</v>
      </c>
      <c r="B34" s="190">
        <v>9562</v>
      </c>
      <c r="C34" s="190">
        <v>9612</v>
      </c>
      <c r="D34" s="191">
        <v>0.5</v>
      </c>
      <c r="E34" s="192" t="str">
        <f t="shared" si="0"/>
        <v>No</v>
      </c>
    </row>
    <row r="35" spans="1:5" ht="14.25" customHeight="1">
      <c r="A35" s="196" t="s">
        <v>68</v>
      </c>
      <c r="B35" s="190">
        <v>13759</v>
      </c>
      <c r="C35" s="190">
        <v>13822</v>
      </c>
      <c r="D35" s="191">
        <v>0.5</v>
      </c>
      <c r="E35" s="192" t="str">
        <f t="shared" si="0"/>
        <v>No</v>
      </c>
    </row>
    <row r="36" spans="1:5" ht="14.25" customHeight="1">
      <c r="A36" s="196" t="s">
        <v>69</v>
      </c>
      <c r="B36" s="190">
        <v>442149</v>
      </c>
      <c r="C36" s="190">
        <v>443281</v>
      </c>
      <c r="D36" s="191">
        <v>0.3</v>
      </c>
      <c r="E36" s="192" t="str">
        <f t="shared" si="0"/>
        <v>Yes</v>
      </c>
    </row>
    <row r="37" spans="1:5" ht="14.25" customHeight="1">
      <c r="A37" s="196" t="s">
        <v>70</v>
      </c>
      <c r="B37" s="190">
        <v>141784</v>
      </c>
      <c r="C37" s="190">
        <v>141294</v>
      </c>
      <c r="D37" s="191">
        <v>-0.3</v>
      </c>
      <c r="E37" s="192" t="str">
        <f t="shared" si="0"/>
        <v>No</v>
      </c>
    </row>
    <row r="38" spans="1:5" ht="14.25" customHeight="1">
      <c r="A38" s="196" t="s">
        <v>71</v>
      </c>
      <c r="B38" s="190">
        <v>98613</v>
      </c>
      <c r="C38" s="190">
        <v>99155</v>
      </c>
      <c r="D38" s="191">
        <v>0.5</v>
      </c>
      <c r="E38" s="192" t="str">
        <f t="shared" si="0"/>
        <v>No</v>
      </c>
    </row>
    <row r="39" spans="1:5" ht="14.25" customHeight="1">
      <c r="A39" s="196" t="s">
        <v>72</v>
      </c>
      <c r="B39" s="190">
        <v>3198968</v>
      </c>
      <c r="C39" s="190">
        <v>3221103</v>
      </c>
      <c r="D39" s="191">
        <v>0.7</v>
      </c>
      <c r="E39" s="192" t="str">
        <f t="shared" si="0"/>
        <v>Yes</v>
      </c>
    </row>
    <row r="40" spans="1:5" ht="14.25" customHeight="1">
      <c r="A40" s="196" t="s">
        <v>73</v>
      </c>
      <c r="B40" s="190">
        <v>383173</v>
      </c>
      <c r="C40" s="190">
        <v>389532</v>
      </c>
      <c r="D40" s="191">
        <v>1.7</v>
      </c>
      <c r="E40" s="192" t="str">
        <f t="shared" si="0"/>
        <v>Yes</v>
      </c>
    </row>
    <row r="41" spans="1:5" ht="14.25" customHeight="1">
      <c r="A41" s="196" t="s">
        <v>74</v>
      </c>
      <c r="B41" s="190">
        <v>19818</v>
      </c>
      <c r="C41" s="190">
        <v>19773</v>
      </c>
      <c r="D41" s="191">
        <v>-0.2</v>
      </c>
      <c r="E41" s="192" t="str">
        <f t="shared" si="0"/>
        <v>No</v>
      </c>
    </row>
    <row r="42" spans="1:5" ht="14.25" customHeight="1">
      <c r="A42" s="196" t="s">
        <v>75</v>
      </c>
      <c r="B42" s="190">
        <v>2382640</v>
      </c>
      <c r="C42" s="190">
        <v>2415955</v>
      </c>
      <c r="D42" s="191">
        <v>1.4</v>
      </c>
      <c r="E42" s="192" t="str">
        <f t="shared" si="0"/>
        <v>Yes</v>
      </c>
    </row>
    <row r="43" spans="1:5" ht="14.25" customHeight="1">
      <c r="A43" s="196" t="s">
        <v>76</v>
      </c>
      <c r="B43" s="190">
        <v>1513415</v>
      </c>
      <c r="C43" s="190">
        <v>1529501</v>
      </c>
      <c r="D43" s="191">
        <v>1.1000000000000001</v>
      </c>
      <c r="E43" s="192" t="str">
        <f t="shared" si="0"/>
        <v>Yes</v>
      </c>
    </row>
    <row r="44" spans="1:5" ht="14.25" customHeight="1">
      <c r="A44" s="196" t="s">
        <v>77</v>
      </c>
      <c r="B44" s="190">
        <v>56879</v>
      </c>
      <c r="C44" s="190">
        <v>57088</v>
      </c>
      <c r="D44" s="191">
        <v>0.4</v>
      </c>
      <c r="E44" s="192" t="str">
        <f t="shared" si="0"/>
        <v>No</v>
      </c>
    </row>
    <row r="45" spans="1:5" ht="14.25" customHeight="1">
      <c r="A45" s="196" t="s">
        <v>78</v>
      </c>
      <c r="B45" s="190">
        <v>2155590</v>
      </c>
      <c r="C45" s="190">
        <v>2174938</v>
      </c>
      <c r="D45" s="191">
        <v>0.9</v>
      </c>
      <c r="E45" s="192" t="str">
        <f t="shared" si="0"/>
        <v>Yes</v>
      </c>
    </row>
    <row r="46" spans="1:5" ht="14.25" customHeight="1">
      <c r="A46" s="196" t="s">
        <v>79</v>
      </c>
      <c r="B46" s="190">
        <v>3309509</v>
      </c>
      <c r="C46" s="190">
        <v>3337456</v>
      </c>
      <c r="D46" s="191">
        <v>0.8</v>
      </c>
      <c r="E46" s="192" t="str">
        <f t="shared" si="0"/>
        <v>Yes</v>
      </c>
    </row>
    <row r="47" spans="1:5" ht="14.25" customHeight="1">
      <c r="A47" s="196" t="s">
        <v>80</v>
      </c>
      <c r="B47" s="190">
        <v>874008</v>
      </c>
      <c r="C47" s="190">
        <v>883963</v>
      </c>
      <c r="D47" s="191">
        <v>1.1000000000000001</v>
      </c>
      <c r="E47" s="192" t="str">
        <f t="shared" si="0"/>
        <v>Yes</v>
      </c>
    </row>
    <row r="48" spans="1:5" ht="14.25" customHeight="1">
      <c r="A48" s="196" t="s">
        <v>81</v>
      </c>
      <c r="B48" s="190">
        <v>747263</v>
      </c>
      <c r="C48" s="190">
        <v>758744</v>
      </c>
      <c r="D48" s="191">
        <v>1.5</v>
      </c>
      <c r="E48" s="192" t="str">
        <f t="shared" si="0"/>
        <v>Yes</v>
      </c>
    </row>
    <row r="49" spans="1:5" ht="14.25" customHeight="1">
      <c r="A49" s="196" t="s">
        <v>82</v>
      </c>
      <c r="B49" s="190">
        <v>279210</v>
      </c>
      <c r="C49" s="190">
        <v>280101</v>
      </c>
      <c r="D49" s="191">
        <v>0.3</v>
      </c>
      <c r="E49" s="192" t="str">
        <f t="shared" si="0"/>
        <v>Yes</v>
      </c>
    </row>
    <row r="50" spans="1:5" ht="14.25" customHeight="1">
      <c r="A50" s="196" t="s">
        <v>83</v>
      </c>
      <c r="B50" s="190">
        <v>770256</v>
      </c>
      <c r="C50" s="190">
        <v>774155</v>
      </c>
      <c r="D50" s="191">
        <v>0.5</v>
      </c>
      <c r="E50" s="192" t="str">
        <f t="shared" si="0"/>
        <v>Yes</v>
      </c>
    </row>
    <row r="51" spans="1:5" ht="14.25" customHeight="1">
      <c r="A51" s="196" t="s">
        <v>84</v>
      </c>
      <c r="B51" s="190">
        <v>450025</v>
      </c>
      <c r="C51" s="190">
        <v>453457</v>
      </c>
      <c r="D51" s="191">
        <v>0.8</v>
      </c>
      <c r="E51" s="192" t="str">
        <f t="shared" si="0"/>
        <v>Yes</v>
      </c>
    </row>
    <row r="52" spans="1:5" ht="14.25" customHeight="1">
      <c r="A52" s="196" t="s">
        <v>85</v>
      </c>
      <c r="B52" s="190">
        <v>1937473</v>
      </c>
      <c r="C52" s="190">
        <v>1956598</v>
      </c>
      <c r="D52" s="191">
        <v>1</v>
      </c>
      <c r="E52" s="192" t="str">
        <f t="shared" si="0"/>
        <v>Yes</v>
      </c>
    </row>
    <row r="53" spans="1:5" ht="14.25" customHeight="1">
      <c r="A53" s="196" t="s">
        <v>86</v>
      </c>
      <c r="B53" s="190">
        <v>276504</v>
      </c>
      <c r="C53" s="190">
        <v>276864</v>
      </c>
      <c r="D53" s="191">
        <v>0.1</v>
      </c>
      <c r="E53" s="192" t="str">
        <f t="shared" si="0"/>
        <v>Yes</v>
      </c>
    </row>
    <row r="54" spans="1:5" ht="14.25" customHeight="1">
      <c r="A54" s="196" t="s">
        <v>87</v>
      </c>
      <c r="B54" s="190">
        <v>178148</v>
      </c>
      <c r="C54" s="190">
        <v>178271</v>
      </c>
      <c r="D54" s="191">
        <v>0.1</v>
      </c>
      <c r="E54" s="192" t="str">
        <f t="shared" si="0"/>
        <v>No</v>
      </c>
    </row>
    <row r="55" spans="1:5" ht="14.25" customHeight="1">
      <c r="A55" s="196" t="s">
        <v>88</v>
      </c>
      <c r="B55" s="190">
        <v>3203</v>
      </c>
      <c r="C55" s="190">
        <v>3207</v>
      </c>
      <c r="D55" s="191">
        <v>0.1</v>
      </c>
      <c r="E55" s="192" t="str">
        <f t="shared" si="0"/>
        <v>No</v>
      </c>
    </row>
    <row r="56" spans="1:5" ht="14.25" customHeight="1">
      <c r="A56" s="196" t="s">
        <v>89</v>
      </c>
      <c r="B56" s="190">
        <v>44655</v>
      </c>
      <c r="C56" s="190">
        <v>44612</v>
      </c>
      <c r="D56" s="191">
        <v>-0.1</v>
      </c>
      <c r="E56" s="192" t="str">
        <f t="shared" si="0"/>
        <v>No</v>
      </c>
    </row>
    <row r="57" spans="1:5" ht="14.25" customHeight="1">
      <c r="A57" s="196" t="s">
        <v>90</v>
      </c>
      <c r="B57" s="190">
        <v>436640</v>
      </c>
      <c r="C57" s="190">
        <v>439793</v>
      </c>
      <c r="D57" s="191">
        <v>0.7</v>
      </c>
      <c r="E57" s="192" t="str">
        <f t="shared" si="0"/>
        <v>Yes</v>
      </c>
    </row>
    <row r="58" spans="1:5" ht="14.25" customHeight="1">
      <c r="A58" s="196" t="s">
        <v>91</v>
      </c>
      <c r="B58" s="190">
        <v>504613</v>
      </c>
      <c r="C58" s="190">
        <v>503332</v>
      </c>
      <c r="D58" s="191">
        <v>-0.3</v>
      </c>
      <c r="E58" s="192" t="str">
        <f t="shared" si="0"/>
        <v>Yes</v>
      </c>
    </row>
    <row r="59" spans="1:5" ht="14.25" customHeight="1">
      <c r="A59" s="196" t="s">
        <v>92</v>
      </c>
      <c r="B59" s="190">
        <v>549976</v>
      </c>
      <c r="C59" s="190">
        <v>555624</v>
      </c>
      <c r="D59" s="191">
        <v>1</v>
      </c>
      <c r="E59" s="192" t="str">
        <f t="shared" si="0"/>
        <v>Yes</v>
      </c>
    </row>
    <row r="60" spans="1:5" ht="14.25" customHeight="1">
      <c r="A60" s="196" t="s">
        <v>204</v>
      </c>
      <c r="B60" s="190">
        <v>96919</v>
      </c>
      <c r="C60" s="190">
        <v>97238</v>
      </c>
      <c r="D60" s="191">
        <v>0.3</v>
      </c>
      <c r="E60" s="192" t="str">
        <f t="shared" si="0"/>
        <v>No</v>
      </c>
    </row>
    <row r="61" spans="1:5" ht="14.25" customHeight="1">
      <c r="A61" s="196" t="s">
        <v>93</v>
      </c>
      <c r="B61" s="190">
        <v>63949</v>
      </c>
      <c r="C61" s="190">
        <v>64039</v>
      </c>
      <c r="D61" s="191">
        <v>0.1</v>
      </c>
      <c r="E61" s="192" t="str">
        <f t="shared" si="0"/>
        <v>No</v>
      </c>
    </row>
    <row r="62" spans="1:5" ht="14.25" customHeight="1">
      <c r="A62" s="196" t="s">
        <v>95</v>
      </c>
      <c r="B62" s="190">
        <v>13634</v>
      </c>
      <c r="C62" s="190">
        <v>13635</v>
      </c>
      <c r="D62" s="191">
        <v>0</v>
      </c>
      <c r="E62" s="192" t="str">
        <f t="shared" si="0"/>
        <v>No</v>
      </c>
    </row>
    <row r="63" spans="1:5" ht="14.25" customHeight="1">
      <c r="A63" s="196" t="s">
        <v>96</v>
      </c>
      <c r="B63" s="190">
        <v>470716</v>
      </c>
      <c r="C63" s="190">
        <v>475834</v>
      </c>
      <c r="D63" s="191">
        <v>1.1000000000000001</v>
      </c>
      <c r="E63" s="192" t="str">
        <f t="shared" si="0"/>
        <v>Yes</v>
      </c>
    </row>
    <row r="64" spans="1:5" ht="14.25" customHeight="1">
      <c r="A64" s="196" t="s">
        <v>97</v>
      </c>
      <c r="B64" s="190">
        <v>54725</v>
      </c>
      <c r="C64" s="190">
        <v>54740</v>
      </c>
      <c r="D64" s="191">
        <v>0</v>
      </c>
      <c r="E64" s="192" t="str">
        <f t="shared" si="0"/>
        <v>No</v>
      </c>
    </row>
    <row r="65" spans="1:6" ht="14.25" customHeight="1">
      <c r="A65" s="196" t="s">
        <v>98</v>
      </c>
      <c r="B65" s="190">
        <v>855910</v>
      </c>
      <c r="C65" s="190">
        <v>859073</v>
      </c>
      <c r="D65" s="191">
        <v>0.4</v>
      </c>
      <c r="E65" s="192" t="str">
        <f t="shared" si="0"/>
        <v>Yes</v>
      </c>
    </row>
    <row r="66" spans="1:6" ht="14.25" customHeight="1">
      <c r="A66" s="196" t="s">
        <v>99</v>
      </c>
      <c r="B66" s="190">
        <v>218673</v>
      </c>
      <c r="C66" s="190">
        <v>221270</v>
      </c>
      <c r="D66" s="191">
        <v>1.2</v>
      </c>
      <c r="E66" s="192" t="str">
        <f t="shared" si="0"/>
        <v>Yes</v>
      </c>
    </row>
    <row r="67" spans="1:6" ht="14.25" customHeight="1" thickBot="1">
      <c r="A67" s="197" t="s">
        <v>205</v>
      </c>
      <c r="B67" s="198">
        <v>74645</v>
      </c>
      <c r="C67" s="198">
        <v>74727</v>
      </c>
      <c r="D67" s="199">
        <v>0.1</v>
      </c>
      <c r="E67" s="385" t="str">
        <f t="shared" si="0"/>
        <v>No</v>
      </c>
    </row>
    <row r="68" spans="1:6" ht="14.25" customHeight="1" thickBot="1">
      <c r="A68" s="196"/>
      <c r="B68" s="190"/>
      <c r="C68" s="190"/>
      <c r="D68" s="191"/>
      <c r="E68" s="213"/>
      <c r="F68" s="206"/>
    </row>
    <row r="69" spans="1:6">
      <c r="A69" s="200" t="s">
        <v>101</v>
      </c>
      <c r="B69" s="201">
        <f>B60+B67</f>
        <v>171564</v>
      </c>
      <c r="C69" s="201">
        <f>C60+C67</f>
        <v>171965</v>
      </c>
      <c r="D69" s="202"/>
      <c r="E69" s="203" t="str">
        <f t="shared" si="0"/>
        <v>No</v>
      </c>
    </row>
    <row r="70" spans="1:6">
      <c r="A70" s="204" t="s">
        <v>45</v>
      </c>
      <c r="B70" s="205">
        <v>120700</v>
      </c>
      <c r="C70" s="205">
        <v>121874</v>
      </c>
      <c r="D70" s="206">
        <v>1</v>
      </c>
      <c r="E70" s="207" t="str">
        <f t="shared" si="0"/>
        <v>No</v>
      </c>
    </row>
    <row r="71" spans="1:6" ht="15.75" thickBot="1">
      <c r="A71" s="208" t="s">
        <v>94</v>
      </c>
      <c r="B71" s="209">
        <f>B73+B74+B75</f>
        <v>224180</v>
      </c>
      <c r="C71" s="209">
        <f>C73+C74+C75</f>
        <v>225393</v>
      </c>
      <c r="D71" s="210"/>
      <c r="E71" s="211" t="str">
        <f t="shared" si="0"/>
        <v>Yes</v>
      </c>
    </row>
    <row r="72" spans="1:6">
      <c r="A72" s="165"/>
      <c r="B72" s="212"/>
      <c r="C72" s="212"/>
      <c r="D72" s="206"/>
      <c r="E72" s="213"/>
    </row>
    <row r="73" spans="1:6">
      <c r="A73" s="386" t="s">
        <v>317</v>
      </c>
      <c r="B73" s="387">
        <v>36293</v>
      </c>
      <c r="C73" s="214">
        <v>36446</v>
      </c>
      <c r="D73" s="206">
        <v>0.4</v>
      </c>
      <c r="E73" s="213"/>
    </row>
    <row r="74" spans="1:6">
      <c r="A74" s="386" t="s">
        <v>318</v>
      </c>
      <c r="B74" s="387">
        <v>33169</v>
      </c>
      <c r="C74" s="214">
        <v>33260</v>
      </c>
      <c r="D74" s="206">
        <v>0.3</v>
      </c>
      <c r="E74" s="213"/>
    </row>
    <row r="75" spans="1:6">
      <c r="A75" s="386" t="s">
        <v>319</v>
      </c>
      <c r="B75" s="387">
        <v>154718</v>
      </c>
      <c r="C75" s="214">
        <v>155687</v>
      </c>
      <c r="D75" s="206">
        <v>0.6</v>
      </c>
      <c r="E75" s="213"/>
    </row>
    <row r="76" spans="1:6">
      <c r="A76" s="206"/>
      <c r="B76" s="212"/>
      <c r="C76" s="212"/>
      <c r="D76" s="206"/>
      <c r="E76" s="213"/>
    </row>
    <row r="77" spans="1:6">
      <c r="A77" s="206"/>
      <c r="B77" s="212"/>
      <c r="C77" s="212"/>
      <c r="D77" s="206"/>
      <c r="E77" s="213"/>
    </row>
    <row r="78" spans="1:6" ht="15.75">
      <c r="A78" s="215" t="s">
        <v>206</v>
      </c>
      <c r="B78" s="216"/>
      <c r="C78" s="216"/>
      <c r="D78" s="216"/>
      <c r="E78" s="216"/>
    </row>
    <row r="79" spans="1:6" ht="15.75">
      <c r="A79" s="215" t="s">
        <v>207</v>
      </c>
      <c r="B79" s="216"/>
      <c r="C79" s="216"/>
      <c r="D79" s="216"/>
      <c r="E79" s="216"/>
    </row>
    <row r="80" spans="1:6" ht="15.75">
      <c r="A80" s="215" t="s">
        <v>208</v>
      </c>
      <c r="B80" s="216"/>
      <c r="C80" s="216"/>
      <c r="D80" s="216"/>
      <c r="E80" s="216"/>
    </row>
    <row r="81" spans="1:5" ht="15.75">
      <c r="A81" s="216"/>
      <c r="B81" s="216"/>
      <c r="C81" s="216"/>
      <c r="D81" s="216"/>
      <c r="E81" s="216"/>
    </row>
    <row r="82" spans="1:5" ht="15.75">
      <c r="A82" s="217" t="s">
        <v>209</v>
      </c>
      <c r="B82" s="216"/>
      <c r="C82" s="216"/>
      <c r="D82" s="216"/>
      <c r="E82" s="216"/>
    </row>
    <row r="83" spans="1:5" ht="15.7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phoneticPr fontId="44" type="noConversion"/>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workbookViewId="0"/>
  </sheetViews>
  <sheetFormatPr defaultColWidth="0" defaultRowHeight="15" zeroHeight="1"/>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row r="2" spans="1:7">
      <c r="A2" s="2"/>
      <c r="B2" s="392" t="str">
        <f>'1. Information'!B2</f>
        <v>Version 7/1/2018</v>
      </c>
      <c r="C2" s="2"/>
    </row>
    <row r="3" spans="1:7" ht="21" customHeight="1">
      <c r="A3" s="2"/>
      <c r="B3" s="53" t="str">
        <f>'1. Information'!B3</f>
        <v>Annual Mental Health Services Act Revenue and Expenditure Report</v>
      </c>
      <c r="C3" s="2"/>
    </row>
    <row r="4" spans="1:7" ht="18">
      <c r="A4" s="2"/>
      <c r="B4" s="54" t="str">
        <f>'1. Information'!B4</f>
        <v>Fiscal Year 2017-18</v>
      </c>
      <c r="C4" s="2"/>
    </row>
    <row r="5" spans="1:7" ht="18">
      <c r="B5" s="242" t="s">
        <v>282</v>
      </c>
    </row>
    <row r="6" spans="1:7" ht="15.75">
      <c r="B6" s="52"/>
    </row>
    <row r="7" spans="1:7" ht="39.950000000000003" customHeight="1">
      <c r="B7" s="435" t="s">
        <v>280</v>
      </c>
      <c r="C7" s="433"/>
      <c r="F7" s="224"/>
    </row>
    <row r="8" spans="1:7" ht="55.5" customHeight="1">
      <c r="B8" s="436" t="s">
        <v>281</v>
      </c>
      <c r="C8" s="437"/>
      <c r="F8" s="222"/>
      <c r="G8" s="224"/>
    </row>
    <row r="9" spans="1:7" ht="39.950000000000003" customHeight="1">
      <c r="B9" s="436" t="s">
        <v>279</v>
      </c>
      <c r="C9" s="437"/>
      <c r="E9" s="222"/>
      <c r="F9" s="223"/>
    </row>
    <row r="10" spans="1:7" ht="39.950000000000003" customHeight="1">
      <c r="B10" s="437" t="s">
        <v>264</v>
      </c>
      <c r="C10" s="437"/>
      <c r="D10" s="221"/>
    </row>
    <row r="11" spans="1:7"/>
    <row r="12" spans="1:7" ht="29.25" customHeight="1">
      <c r="B12" s="433" t="s">
        <v>266</v>
      </c>
      <c r="C12" s="434" t="s">
        <v>272</v>
      </c>
    </row>
    <row r="13" spans="1:7" ht="18" customHeight="1">
      <c r="B13" s="433"/>
      <c r="C13" s="433"/>
    </row>
    <row r="14" spans="1:7" ht="60.75" customHeight="1">
      <c r="B14" s="430" t="s">
        <v>267</v>
      </c>
      <c r="C14" s="382" t="s">
        <v>311</v>
      </c>
    </row>
    <row r="15" spans="1:7" ht="68.25" customHeight="1">
      <c r="B15" s="431"/>
      <c r="C15" s="383" t="s">
        <v>321</v>
      </c>
    </row>
    <row r="16" spans="1:7" ht="66" customHeight="1">
      <c r="B16" s="432"/>
      <c r="C16" s="382" t="s">
        <v>305</v>
      </c>
    </row>
    <row r="17" spans="2:3" ht="53.25" customHeight="1">
      <c r="B17" s="379" t="s">
        <v>268</v>
      </c>
      <c r="C17" s="379" t="s">
        <v>265</v>
      </c>
    </row>
    <row r="18" spans="2:3" ht="54" customHeight="1">
      <c r="B18" s="379" t="s">
        <v>269</v>
      </c>
      <c r="C18" s="380" t="s">
        <v>320</v>
      </c>
    </row>
    <row r="19" spans="2:3" ht="50.25" customHeight="1">
      <c r="B19" s="237"/>
    </row>
    <row r="20" spans="2:3"/>
    <row r="21" spans="2:3"/>
    <row r="22" spans="2:3"/>
    <row r="23" spans="2:3"/>
    <row r="24" spans="2:3"/>
    <row r="25" spans="2:3"/>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honeticPr fontId="44" type="noConversion"/>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workbookViewId="0"/>
  </sheetViews>
  <sheetFormatPr defaultColWidth="0" defaultRowHeight="15" zeroHeight="1"/>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row r="2" spans="1:5" ht="15.75">
      <c r="A2" s="99"/>
      <c r="B2" s="392" t="s">
        <v>310</v>
      </c>
      <c r="C2" s="1"/>
      <c r="D2" s="1"/>
    </row>
    <row r="3" spans="1:5" ht="18">
      <c r="A3" s="99"/>
      <c r="B3" s="227" t="s">
        <v>259</v>
      </c>
      <c r="C3" s="1"/>
      <c r="D3" s="1"/>
    </row>
    <row r="4" spans="1:5" ht="18">
      <c r="A4" s="99"/>
      <c r="B4" s="227" t="s">
        <v>276</v>
      </c>
      <c r="C4" s="1"/>
      <c r="D4" s="1"/>
    </row>
    <row r="5" spans="1:5" ht="18">
      <c r="A5" s="99"/>
      <c r="B5" s="227" t="s">
        <v>241</v>
      </c>
      <c r="C5" s="1"/>
      <c r="D5" s="1"/>
      <c r="E5" s="165"/>
    </row>
    <row r="6" spans="1:5">
      <c r="A6" s="99"/>
      <c r="B6" s="99"/>
      <c r="C6" s="99"/>
      <c r="D6" s="324"/>
    </row>
    <row r="7" spans="1:5" ht="34.5" customHeight="1">
      <c r="A7" s="99"/>
      <c r="B7" s="130">
        <v>1</v>
      </c>
      <c r="C7" s="102" t="s">
        <v>2</v>
      </c>
      <c r="D7" s="243">
        <v>43482</v>
      </c>
    </row>
    <row r="8" spans="1:5" ht="34.5" customHeight="1">
      <c r="A8" s="99"/>
      <c r="B8" s="130">
        <v>2</v>
      </c>
      <c r="C8" s="102" t="s">
        <v>1</v>
      </c>
      <c r="D8" s="367" t="s">
        <v>91</v>
      </c>
    </row>
    <row r="9" spans="1:5" ht="34.5" customHeight="1">
      <c r="A9" s="99"/>
      <c r="B9" s="130">
        <v>3</v>
      </c>
      <c r="C9" s="103" t="s">
        <v>125</v>
      </c>
      <c r="D9" s="104">
        <f>IF(ISBLANK(D8),"",VLOOKUP(D8,Info_County_Code,2))</f>
        <v>49</v>
      </c>
    </row>
    <row r="10" spans="1:5" ht="34.5" customHeight="1">
      <c r="A10" s="99"/>
      <c r="B10" s="130">
        <v>4</v>
      </c>
      <c r="C10" s="102" t="s">
        <v>126</v>
      </c>
      <c r="D10" s="245" t="s">
        <v>322</v>
      </c>
    </row>
    <row r="11" spans="1:5" ht="34.5" customHeight="1">
      <c r="A11" s="99"/>
      <c r="B11" s="130">
        <v>5</v>
      </c>
      <c r="C11" s="102" t="s">
        <v>127</v>
      </c>
      <c r="D11" s="244" t="s">
        <v>323</v>
      </c>
    </row>
    <row r="12" spans="1:5" ht="34.5" customHeight="1">
      <c r="A12" s="99"/>
      <c r="B12" s="130">
        <v>6</v>
      </c>
      <c r="C12" s="102" t="s">
        <v>128</v>
      </c>
      <c r="D12" s="246">
        <v>95404</v>
      </c>
    </row>
    <row r="13" spans="1:5" ht="34.5" customHeight="1">
      <c r="A13" s="99"/>
      <c r="B13" s="130">
        <v>7</v>
      </c>
      <c r="C13" s="105" t="s">
        <v>185</v>
      </c>
      <c r="D13" s="106" t="str">
        <f>IF(ISBLANK(D8),"",VLOOKUP(D8,County_Population,5,FALSE))</f>
        <v>Yes</v>
      </c>
    </row>
    <row r="14" spans="1:5" ht="34.5" customHeight="1">
      <c r="A14" s="99"/>
      <c r="B14" s="130">
        <v>8</v>
      </c>
      <c r="C14" s="102" t="s">
        <v>124</v>
      </c>
      <c r="D14" s="367" t="s">
        <v>324</v>
      </c>
    </row>
    <row r="15" spans="1:5" ht="34.5" customHeight="1">
      <c r="A15" s="99"/>
      <c r="B15" s="130">
        <v>9</v>
      </c>
      <c r="C15" s="384" t="s">
        <v>193</v>
      </c>
      <c r="D15" s="419" t="s">
        <v>393</v>
      </c>
    </row>
    <row r="16" spans="1:5" ht="34.5" customHeight="1">
      <c r="A16" s="99"/>
      <c r="B16" s="130">
        <v>10</v>
      </c>
      <c r="C16" s="384" t="s">
        <v>211</v>
      </c>
      <c r="D16" s="420" t="s">
        <v>326</v>
      </c>
    </row>
    <row r="17" spans="1:4" ht="34.5" customHeight="1">
      <c r="A17" s="99"/>
      <c r="B17" s="130">
        <v>11</v>
      </c>
      <c r="C17" s="102" t="s">
        <v>194</v>
      </c>
      <c r="D17" s="421" t="s">
        <v>325</v>
      </c>
    </row>
    <row r="18" spans="1:4"/>
    <row r="19" spans="1:4"/>
    <row r="20" spans="1:4"/>
  </sheetData>
  <sheetProtection algorithmName="SHA-512" hashValue="XdL++yJ3C0/DDX1TalZJrohhQKqGc4K68sEd47lq074E5Y/dk8r0skGhQacX+HYxpCl31x2Z35kB6BD5R2VU/w==" saltValue="a89EOLUkNTeN0EM2sSi89Q==" spinCount="100000" sheet="1" objects="1" scenarios="1" formatColumns="0" formatRows="0"/>
  <phoneticPr fontId="44" type="noConversion"/>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tabSelected="1" workbookViewId="0">
      <selection activeCell="E30" sqref="E30"/>
    </sheetView>
  </sheetViews>
  <sheetFormatPr defaultColWidth="9.140625" defaultRowHeight="15.75" zeroHeight="1"/>
  <cols>
    <col min="1" max="1" width="5.28515625" style="349" customWidth="1"/>
    <col min="2" max="2" width="12.5703125" style="260" customWidth="1"/>
    <col min="3" max="3" width="60.7109375" style="260" customWidth="1"/>
    <col min="4" max="13" width="22.7109375" style="260" customWidth="1"/>
    <col min="14" max="14" width="24" style="260" bestFit="1" customWidth="1"/>
    <col min="15" max="15" width="9.140625" style="349" customWidth="1"/>
    <col min="16" max="16384" width="9.140625" style="349"/>
  </cols>
  <sheetData>
    <row r="1" spans="2:14"/>
    <row r="2" spans="2:14" s="280" customFormat="1" ht="15">
      <c r="B2" s="393" t="str">
        <f>'1. Information'!B2</f>
        <v>Version 7/1/2018</v>
      </c>
    </row>
    <row r="3" spans="2:14" ht="21" customHeight="1">
      <c r="B3" s="40" t="str">
        <f>'1. Information'!B3</f>
        <v>Annual Mental Health Services Act Revenue and Expenditure Report</v>
      </c>
    </row>
    <row r="4" spans="2:14">
      <c r="B4" s="267" t="str">
        <f>'1. Information'!B4</f>
        <v>Fiscal Year 2017-18</v>
      </c>
      <c r="D4" s="40"/>
      <c r="E4" s="40"/>
      <c r="F4" s="40"/>
      <c r="G4" s="40"/>
      <c r="H4" s="40"/>
    </row>
    <row r="5" spans="2:14">
      <c r="B5" s="267" t="s">
        <v>275</v>
      </c>
      <c r="C5" s="40"/>
      <c r="D5" s="40"/>
      <c r="E5" s="40"/>
      <c r="F5" s="40"/>
      <c r="G5" s="40"/>
      <c r="H5" s="40"/>
    </row>
    <row r="6" spans="2:14">
      <c r="C6" s="40"/>
      <c r="D6" s="40"/>
      <c r="E6" s="40"/>
      <c r="F6" s="40"/>
      <c r="G6" s="40"/>
      <c r="H6" s="40"/>
    </row>
    <row r="7" spans="2:14">
      <c r="B7" s="363" t="s">
        <v>1</v>
      </c>
      <c r="C7" s="261" t="str">
        <f>IF(ISBLANK('1. Information'!D8),"",'1. Information'!D8)</f>
        <v>Sonoma</v>
      </c>
      <c r="F7" s="362" t="s">
        <v>2</v>
      </c>
      <c r="G7" s="261">
        <f>IF(ISBLANK('1. Information'!D7),"",'1. Information'!D7)</f>
        <v>43482</v>
      </c>
    </row>
    <row r="8" spans="2:14">
      <c r="B8" s="262"/>
      <c r="C8" s="262"/>
      <c r="D8" s="262"/>
      <c r="E8" s="262"/>
      <c r="F8" s="262"/>
      <c r="G8" s="90"/>
      <c r="H8" s="262"/>
      <c r="I8" s="262"/>
      <c r="J8" s="262"/>
      <c r="K8" s="262"/>
      <c r="L8" s="262"/>
      <c r="M8" s="262"/>
      <c r="N8" s="262"/>
    </row>
    <row r="9" spans="2:14">
      <c r="B9" s="262"/>
      <c r="C9" s="262"/>
      <c r="D9" s="262"/>
      <c r="E9" s="262"/>
      <c r="F9" s="262"/>
      <c r="G9" s="90"/>
      <c r="H9" s="262"/>
      <c r="I9" s="262"/>
      <c r="J9" s="262"/>
      <c r="K9" s="262"/>
      <c r="L9" s="262"/>
      <c r="M9" s="262"/>
      <c r="N9" s="262"/>
    </row>
    <row r="10" spans="2:14">
      <c r="B10" s="262"/>
      <c r="C10" s="262"/>
      <c r="D10" s="262"/>
      <c r="E10" s="262"/>
      <c r="F10" s="262"/>
      <c r="G10" s="90"/>
      <c r="H10" s="262"/>
      <c r="I10" s="262"/>
      <c r="J10" s="262"/>
      <c r="K10" s="262"/>
      <c r="L10" s="262"/>
      <c r="M10" s="262"/>
      <c r="N10" s="262"/>
    </row>
    <row r="11" spans="2:14">
      <c r="B11" s="262"/>
      <c r="C11" s="262"/>
      <c r="D11" s="262"/>
      <c r="E11" s="262"/>
      <c r="F11" s="262"/>
      <c r="G11" s="90"/>
      <c r="H11" s="262"/>
      <c r="I11" s="262"/>
      <c r="J11" s="262"/>
      <c r="K11" s="262"/>
      <c r="L11" s="262"/>
      <c r="M11" s="262"/>
      <c r="N11" s="262"/>
    </row>
    <row r="12" spans="2:14">
      <c r="B12" s="262"/>
      <c r="C12" s="262"/>
      <c r="D12" s="262"/>
      <c r="E12" s="262"/>
      <c r="F12" s="262"/>
      <c r="G12" s="90"/>
      <c r="H12" s="262"/>
      <c r="I12" s="262"/>
      <c r="J12" s="262"/>
      <c r="K12" s="262"/>
      <c r="L12" s="262"/>
      <c r="M12" s="262"/>
      <c r="N12" s="262"/>
    </row>
    <row r="13" spans="2:14">
      <c r="B13" s="262"/>
      <c r="C13" s="262"/>
      <c r="D13" s="6"/>
      <c r="E13" s="262"/>
      <c r="F13" s="262"/>
      <c r="G13" s="90"/>
      <c r="H13" s="262"/>
      <c r="I13" s="262"/>
      <c r="J13" s="262"/>
      <c r="K13" s="262"/>
      <c r="L13" s="262"/>
      <c r="M13" s="262"/>
      <c r="N13" s="262"/>
    </row>
    <row r="14" spans="2:14">
      <c r="B14" s="272" t="s">
        <v>308</v>
      </c>
      <c r="C14" s="348"/>
      <c r="D14" s="282" t="s">
        <v>25</v>
      </c>
      <c r="E14" s="262"/>
      <c r="F14" s="262"/>
      <c r="G14" s="90"/>
      <c r="H14" s="262"/>
      <c r="I14" s="262"/>
      <c r="J14" s="262"/>
      <c r="K14" s="262"/>
      <c r="L14" s="262"/>
      <c r="M14" s="262"/>
      <c r="N14" s="262"/>
    </row>
    <row r="15" spans="2:14">
      <c r="B15" s="271">
        <v>1</v>
      </c>
      <c r="C15" s="334" t="s">
        <v>285</v>
      </c>
      <c r="D15" s="92">
        <v>170962.47</v>
      </c>
      <c r="E15" s="262"/>
      <c r="F15" s="262"/>
      <c r="G15" s="90"/>
      <c r="H15" s="262"/>
      <c r="I15" s="262"/>
      <c r="J15" s="262"/>
      <c r="K15" s="262"/>
      <c r="L15" s="262"/>
      <c r="M15" s="262"/>
      <c r="N15" s="262"/>
    </row>
    <row r="16" spans="2:14">
      <c r="B16" s="24">
        <v>2</v>
      </c>
      <c r="C16" s="334" t="s">
        <v>306</v>
      </c>
      <c r="D16" s="395">
        <v>928305.66</v>
      </c>
      <c r="E16" s="262"/>
      <c r="F16" s="262"/>
      <c r="G16" s="90"/>
      <c r="H16" s="262"/>
      <c r="I16" s="262"/>
      <c r="J16" s="262"/>
      <c r="K16" s="262"/>
      <c r="L16" s="262"/>
      <c r="M16" s="262"/>
      <c r="N16" s="262"/>
    </row>
    <row r="17" spans="2:14">
      <c r="B17" s="24">
        <v>3</v>
      </c>
      <c r="C17" s="334" t="s">
        <v>312</v>
      </c>
      <c r="D17" s="91">
        <f>D16+M22+M27+SUM('9. Adjustment (MHSA)'!F83:F112)</f>
        <v>926727.91</v>
      </c>
      <c r="E17" s="262"/>
      <c r="F17" s="262"/>
      <c r="G17" s="90"/>
      <c r="H17" s="262"/>
      <c r="I17" s="262"/>
      <c r="J17" s="262"/>
      <c r="K17" s="262"/>
      <c r="L17" s="262"/>
      <c r="M17" s="262"/>
      <c r="N17" s="262"/>
    </row>
    <row r="18" spans="2:14">
      <c r="B18" s="262"/>
      <c r="C18" s="262"/>
      <c r="D18" s="349"/>
      <c r="E18" s="262"/>
      <c r="F18" s="262"/>
      <c r="G18" s="90"/>
      <c r="H18" s="262"/>
      <c r="I18" s="262"/>
      <c r="J18" s="262"/>
      <c r="K18" s="262"/>
      <c r="L18" s="262"/>
      <c r="M18" s="262"/>
      <c r="N18" s="262"/>
    </row>
    <row r="19" spans="2:14">
      <c r="B19" s="264"/>
      <c r="C19" s="362"/>
      <c r="D19" s="362" t="s">
        <v>27</v>
      </c>
      <c r="E19" s="362" t="s">
        <v>29</v>
      </c>
      <c r="F19" s="362" t="s">
        <v>32</v>
      </c>
      <c r="G19" s="362" t="s">
        <v>246</v>
      </c>
      <c r="H19" s="362" t="s">
        <v>247</v>
      </c>
      <c r="I19" s="362" t="s">
        <v>248</v>
      </c>
      <c r="J19" s="362" t="s">
        <v>257</v>
      </c>
      <c r="K19" s="362" t="s">
        <v>249</v>
      </c>
      <c r="L19" s="362" t="s">
        <v>250</v>
      </c>
      <c r="M19" s="362" t="s">
        <v>251</v>
      </c>
      <c r="N19" s="362" t="s">
        <v>252</v>
      </c>
    </row>
    <row r="20" spans="2:14" ht="23.25" customHeight="1">
      <c r="B20" s="376"/>
      <c r="C20" s="377"/>
      <c r="D20" s="378" t="s">
        <v>34</v>
      </c>
      <c r="E20" s="378" t="s">
        <v>35</v>
      </c>
      <c r="F20" s="378" t="s">
        <v>36</v>
      </c>
      <c r="G20" s="378" t="s">
        <v>37</v>
      </c>
      <c r="H20" s="378" t="s">
        <v>38</v>
      </c>
      <c r="I20" s="378" t="s">
        <v>39</v>
      </c>
      <c r="J20" s="378" t="s">
        <v>40</v>
      </c>
      <c r="K20" s="378" t="s">
        <v>119</v>
      </c>
      <c r="L20" s="378" t="s">
        <v>41</v>
      </c>
      <c r="M20" s="378" t="s">
        <v>42</v>
      </c>
      <c r="N20" s="378" t="s">
        <v>25</v>
      </c>
    </row>
    <row r="21" spans="2:14" ht="24" customHeight="1">
      <c r="B21" s="272" t="s">
        <v>304</v>
      </c>
      <c r="C21" s="273"/>
      <c r="D21" s="374"/>
      <c r="E21" s="375"/>
      <c r="F21" s="274"/>
      <c r="G21" s="274"/>
      <c r="H21" s="274"/>
      <c r="I21" s="274"/>
      <c r="J21" s="274"/>
      <c r="K21" s="274"/>
      <c r="L21" s="274"/>
      <c r="M21" s="274"/>
      <c r="N21" s="275"/>
    </row>
    <row r="22" spans="2:14" ht="24" customHeight="1">
      <c r="B22" s="271">
        <v>4</v>
      </c>
      <c r="C22" s="340" t="s">
        <v>26</v>
      </c>
      <c r="D22" s="92">
        <v>0</v>
      </c>
      <c r="E22" s="92">
        <v>0</v>
      </c>
      <c r="F22" s="91"/>
      <c r="G22" s="329"/>
      <c r="H22" s="329"/>
      <c r="I22" s="336"/>
      <c r="J22" s="329"/>
      <c r="K22" s="336"/>
      <c r="L22" s="336"/>
      <c r="M22" s="266">
        <f>(-D22-E22)</f>
        <v>0</v>
      </c>
      <c r="N22" s="335">
        <f>SUM(D22:M22)</f>
        <v>0</v>
      </c>
    </row>
    <row r="23" spans="2:14" ht="24" customHeight="1">
      <c r="B23" s="24">
        <v>5</v>
      </c>
      <c r="C23" s="334" t="s">
        <v>277</v>
      </c>
      <c r="D23" s="425">
        <v>12920.61</v>
      </c>
      <c r="E23" s="426"/>
      <c r="F23" s="427"/>
      <c r="G23" s="329"/>
      <c r="H23" s="329"/>
      <c r="I23" s="329"/>
      <c r="J23" s="336"/>
      <c r="K23" s="329"/>
      <c r="L23" s="329"/>
      <c r="M23" s="329"/>
      <c r="N23" s="335">
        <f>SUM(D23:M23)</f>
        <v>12920.61</v>
      </c>
    </row>
    <row r="24" spans="2:14" ht="24" customHeight="1">
      <c r="B24" s="24">
        <v>6</v>
      </c>
      <c r="C24" s="268" t="s">
        <v>25</v>
      </c>
      <c r="D24" s="341">
        <f t="shared" ref="D24:L24" si="0">SUM(D22:D23)</f>
        <v>12920.61</v>
      </c>
      <c r="E24" s="341">
        <f t="shared" si="0"/>
        <v>0</v>
      </c>
      <c r="F24" s="341">
        <f t="shared" si="0"/>
        <v>0</v>
      </c>
      <c r="G24" s="341">
        <f t="shared" si="0"/>
        <v>0</v>
      </c>
      <c r="H24" s="341">
        <f t="shared" si="0"/>
        <v>0</v>
      </c>
      <c r="I24" s="341">
        <f t="shared" si="0"/>
        <v>0</v>
      </c>
      <c r="J24" s="341">
        <f t="shared" si="0"/>
        <v>0</v>
      </c>
      <c r="K24" s="341">
        <f t="shared" si="0"/>
        <v>0</v>
      </c>
      <c r="L24" s="341">
        <f t="shared" si="0"/>
        <v>0</v>
      </c>
      <c r="M24" s="341">
        <v>0</v>
      </c>
      <c r="N24" s="373">
        <f>SUM(D24:M24)</f>
        <v>12920.61</v>
      </c>
    </row>
    <row r="25" spans="2:14" ht="24" customHeight="1">
      <c r="B25" s="350"/>
      <c r="C25" s="350"/>
      <c r="D25" s="350"/>
      <c r="E25" s="350"/>
      <c r="F25" s="350"/>
      <c r="G25" s="350"/>
      <c r="H25" s="350"/>
      <c r="I25" s="350"/>
      <c r="J25" s="350"/>
      <c r="K25" s="350"/>
      <c r="L25" s="350"/>
      <c r="M25" s="350"/>
      <c r="N25" s="350"/>
    </row>
    <row r="26" spans="2:14" ht="24" customHeight="1">
      <c r="B26" s="272" t="s">
        <v>302</v>
      </c>
      <c r="C26" s="273"/>
      <c r="D26" s="359"/>
      <c r="E26" s="276"/>
      <c r="F26" s="276"/>
      <c r="G26" s="276"/>
      <c r="H26" s="276"/>
      <c r="I26" s="276"/>
      <c r="J26" s="276"/>
      <c r="K26" s="276"/>
      <c r="L26" s="276"/>
      <c r="M26" s="276"/>
      <c r="N26" s="277"/>
    </row>
    <row r="27" spans="2:14" ht="24" customHeight="1">
      <c r="B27" s="271">
        <v>7</v>
      </c>
      <c r="C27" s="270" t="s">
        <v>284</v>
      </c>
      <c r="D27" s="266">
        <f>(G27+H27+M27)*-1</f>
        <v>0</v>
      </c>
      <c r="E27" s="336"/>
      <c r="F27" s="336"/>
      <c r="G27" s="266">
        <f>'3. CSS'!F20</f>
        <v>0</v>
      </c>
      <c r="H27" s="266">
        <f>'3. CSS'!F21</f>
        <v>0</v>
      </c>
      <c r="I27" s="336"/>
      <c r="J27" s="336"/>
      <c r="K27" s="336"/>
      <c r="L27" s="336"/>
      <c r="M27" s="266">
        <f>'3. CSS'!F22</f>
        <v>0</v>
      </c>
      <c r="N27" s="266">
        <f>SUM(D27:M27)</f>
        <v>0</v>
      </c>
    </row>
    <row r="28" spans="2:14" ht="24" customHeight="1">
      <c r="B28" s="350"/>
      <c r="C28" s="350"/>
      <c r="D28" s="350"/>
      <c r="E28" s="350"/>
      <c r="F28" s="350"/>
      <c r="G28" s="350"/>
      <c r="H28" s="350"/>
      <c r="I28" s="350"/>
      <c r="J28" s="350"/>
      <c r="K28" s="350"/>
      <c r="L28" s="350"/>
      <c r="M28" s="350"/>
      <c r="N28" s="350"/>
    </row>
    <row r="29" spans="2:14" ht="24" customHeight="1">
      <c r="B29" s="272" t="s">
        <v>303</v>
      </c>
      <c r="C29" s="273"/>
      <c r="D29" s="273"/>
      <c r="E29" s="274"/>
      <c r="F29" s="274"/>
      <c r="G29" s="274"/>
      <c r="H29" s="274"/>
      <c r="I29" s="274"/>
      <c r="J29" s="274"/>
      <c r="K29" s="274"/>
      <c r="L29" s="274"/>
      <c r="M29" s="274"/>
      <c r="N29" s="275"/>
    </row>
    <row r="30" spans="2:14" ht="24" customHeight="1">
      <c r="B30" s="24">
        <v>8</v>
      </c>
      <c r="C30" s="270" t="s">
        <v>288</v>
      </c>
      <c r="D30" s="266">
        <f>'3. CSS'!F25</f>
        <v>12887821</v>
      </c>
      <c r="E30" s="266">
        <f>'4. PEI'!F21</f>
        <v>3770518.8000000007</v>
      </c>
      <c r="F30" s="266">
        <f>'5. INN'!F22</f>
        <v>960534</v>
      </c>
      <c r="G30" s="266">
        <f>'6. WET'!F20</f>
        <v>0</v>
      </c>
      <c r="H30" s="266">
        <f>'7. CFTN'!F21</f>
        <v>0</v>
      </c>
      <c r="I30" s="336"/>
      <c r="J30" s="266">
        <f>'8. WET RP, HP'!E14</f>
        <v>0</v>
      </c>
      <c r="K30" s="266">
        <f>'4. PEI'!F17</f>
        <v>161971.20000000001</v>
      </c>
      <c r="L30" s="266">
        <f>'8. WET RP, HP'!E15</f>
        <v>0</v>
      </c>
      <c r="M30" s="336"/>
      <c r="N30" s="266">
        <f t="shared" ref="N30:N35" si="1">SUM(D30:M30)</f>
        <v>17780845</v>
      </c>
    </row>
    <row r="31" spans="2:14" ht="24" customHeight="1">
      <c r="B31" s="24">
        <v>9</v>
      </c>
      <c r="C31" s="264" t="s">
        <v>5</v>
      </c>
      <c r="D31" s="263">
        <f>'3. CSS'!G25</f>
        <v>6190805.0700000003</v>
      </c>
      <c r="E31" s="263">
        <f>'4. PEI'!G21</f>
        <v>0</v>
      </c>
      <c r="F31" s="263">
        <f>'5. INN'!G22</f>
        <v>0</v>
      </c>
      <c r="G31" s="263">
        <f>'6. WET'!G20</f>
        <v>0</v>
      </c>
      <c r="H31" s="263">
        <f>'7. CFTN'!G21</f>
        <v>0</v>
      </c>
      <c r="I31" s="7"/>
      <c r="J31" s="263">
        <f>'8. WET RP, HP'!F14</f>
        <v>0</v>
      </c>
      <c r="K31" s="263">
        <f>'4. PEI'!G17</f>
        <v>0</v>
      </c>
      <c r="L31" s="263">
        <f>'8. WET RP, HP'!F15</f>
        <v>0</v>
      </c>
      <c r="M31" s="329"/>
      <c r="N31" s="266">
        <f t="shared" si="1"/>
        <v>6190805.0700000003</v>
      </c>
    </row>
    <row r="32" spans="2:14" ht="24" customHeight="1">
      <c r="B32" s="24">
        <v>10</v>
      </c>
      <c r="C32" s="264" t="s">
        <v>6</v>
      </c>
      <c r="D32" s="263">
        <f>'3. CSS'!H25</f>
        <v>0</v>
      </c>
      <c r="E32" s="263">
        <f>'4. PEI'!H21</f>
        <v>0</v>
      </c>
      <c r="F32" s="263">
        <f>'5. INN'!H22</f>
        <v>0</v>
      </c>
      <c r="G32" s="263">
        <f>'6. WET'!H20</f>
        <v>0</v>
      </c>
      <c r="H32" s="263">
        <f>'7. CFTN'!H21</f>
        <v>0</v>
      </c>
      <c r="I32" s="7"/>
      <c r="J32" s="263">
        <f>'8. WET RP, HP'!G14</f>
        <v>0</v>
      </c>
      <c r="K32" s="263">
        <f>'4. PEI'!H17</f>
        <v>0</v>
      </c>
      <c r="L32" s="263">
        <f>'8. WET RP, HP'!G15</f>
        <v>0</v>
      </c>
      <c r="M32" s="329"/>
      <c r="N32" s="266">
        <f t="shared" si="1"/>
        <v>0</v>
      </c>
    </row>
    <row r="33" spans="2:14" ht="24" customHeight="1">
      <c r="B33" s="24">
        <v>11</v>
      </c>
      <c r="C33" s="264" t="s">
        <v>31</v>
      </c>
      <c r="D33" s="263">
        <f>'3. CSS'!I25</f>
        <v>1039170.65</v>
      </c>
      <c r="E33" s="263">
        <f>'4. PEI'!I21</f>
        <v>337990.18000000005</v>
      </c>
      <c r="F33" s="263">
        <f>'5. INN'!I22</f>
        <v>299547.99</v>
      </c>
      <c r="G33" s="263">
        <f>'6. WET'!I20</f>
        <v>0</v>
      </c>
      <c r="H33" s="263">
        <f>'7. CFTN'!I21</f>
        <v>0</v>
      </c>
      <c r="I33" s="7"/>
      <c r="J33" s="263">
        <f>'8. WET RP, HP'!H14</f>
        <v>0</v>
      </c>
      <c r="K33" s="263">
        <f>'4. PEI'!I17</f>
        <v>0</v>
      </c>
      <c r="L33" s="263">
        <f>'8. WET RP, HP'!H15</f>
        <v>0</v>
      </c>
      <c r="M33" s="329"/>
      <c r="N33" s="266">
        <f t="shared" si="1"/>
        <v>1676708.82</v>
      </c>
    </row>
    <row r="34" spans="2:14" ht="24" customHeight="1">
      <c r="B34" s="24">
        <v>12</v>
      </c>
      <c r="C34" s="264" t="s">
        <v>15</v>
      </c>
      <c r="D34" s="263">
        <f>'3. CSS'!J25</f>
        <v>4123480.4000000008</v>
      </c>
      <c r="E34" s="263">
        <f>'4. PEI'!J21</f>
        <v>727389.39999999991</v>
      </c>
      <c r="F34" s="263">
        <f>'5. INN'!J22</f>
        <v>487442.29</v>
      </c>
      <c r="G34" s="263">
        <f>'6. WET'!J20</f>
        <v>0</v>
      </c>
      <c r="H34" s="263">
        <f>'7. CFTN'!J21</f>
        <v>0</v>
      </c>
      <c r="I34" s="7"/>
      <c r="J34" s="263">
        <f>'8. WET RP, HP'!I14</f>
        <v>0</v>
      </c>
      <c r="K34" s="263">
        <f>'4. PEI'!J17</f>
        <v>0</v>
      </c>
      <c r="L34" s="263">
        <f>'8. WET RP, HP'!I15</f>
        <v>0</v>
      </c>
      <c r="M34" s="329"/>
      <c r="N34" s="266">
        <f t="shared" si="1"/>
        <v>5338312.0900000008</v>
      </c>
    </row>
    <row r="35" spans="2:14" ht="24" customHeight="1">
      <c r="B35" s="24">
        <v>13</v>
      </c>
      <c r="C35" s="268" t="s">
        <v>25</v>
      </c>
      <c r="D35" s="269">
        <f>SUM(D30:D34)</f>
        <v>24241277.120000001</v>
      </c>
      <c r="E35" s="269">
        <f t="shared" ref="E35:L35" si="2">SUM(E30:E34)</f>
        <v>4835898.3800000008</v>
      </c>
      <c r="F35" s="269">
        <f t="shared" si="2"/>
        <v>1747524.28</v>
      </c>
      <c r="G35" s="269">
        <f t="shared" si="2"/>
        <v>0</v>
      </c>
      <c r="H35" s="269">
        <f t="shared" si="2"/>
        <v>0</v>
      </c>
      <c r="I35" s="269">
        <f t="shared" si="2"/>
        <v>0</v>
      </c>
      <c r="J35" s="269">
        <f t="shared" si="2"/>
        <v>0</v>
      </c>
      <c r="K35" s="269">
        <f t="shared" si="2"/>
        <v>161971.20000000001</v>
      </c>
      <c r="L35" s="269">
        <f t="shared" si="2"/>
        <v>0</v>
      </c>
      <c r="M35" s="7"/>
      <c r="N35" s="341">
        <f t="shared" si="1"/>
        <v>30986670.98</v>
      </c>
    </row>
    <row r="36" spans="2:14" ht="24" customHeight="1">
      <c r="B36" s="350"/>
      <c r="C36" s="350"/>
      <c r="D36" s="350"/>
      <c r="E36" s="350"/>
      <c r="F36" s="350"/>
      <c r="G36" s="350"/>
      <c r="H36" s="350"/>
      <c r="I36" s="350"/>
      <c r="J36" s="350"/>
      <c r="K36" s="350"/>
      <c r="L36" s="350"/>
      <c r="M36" s="350"/>
      <c r="N36" s="350"/>
    </row>
    <row r="37" spans="2:14">
      <c r="B37" s="262"/>
      <c r="C37" s="3"/>
      <c r="D37" s="349"/>
      <c r="F37" s="262"/>
      <c r="G37" s="90"/>
      <c r="H37" s="262"/>
      <c r="I37" s="262"/>
      <c r="J37" s="262"/>
      <c r="K37" s="262"/>
      <c r="L37" s="262"/>
      <c r="M37" s="262"/>
      <c r="N37" s="262"/>
    </row>
    <row r="38" spans="2:14">
      <c r="B38" s="272" t="s">
        <v>309</v>
      </c>
      <c r="C38" s="348"/>
      <c r="D38" s="282" t="s">
        <v>25</v>
      </c>
      <c r="E38" s="262"/>
      <c r="F38" s="90"/>
      <c r="G38" s="262"/>
      <c r="H38" s="262"/>
      <c r="I38" s="262"/>
      <c r="J38" s="262"/>
      <c r="K38" s="262"/>
      <c r="L38" s="262"/>
      <c r="M38" s="262"/>
      <c r="N38" s="349"/>
    </row>
    <row r="39" spans="2:14">
      <c r="B39" s="24">
        <v>14</v>
      </c>
      <c r="C39" s="360" t="s">
        <v>22</v>
      </c>
      <c r="D39" s="368">
        <f>'3. CSS'!K14+'4. PEI'!K14+'5. INN'!K14+'6. WET'!K14+'7. CFTN'!K14</f>
        <v>0</v>
      </c>
      <c r="F39" s="90"/>
      <c r="G39" s="262"/>
      <c r="H39" s="262"/>
      <c r="I39" s="262"/>
      <c r="J39" s="262"/>
      <c r="K39" s="262"/>
      <c r="L39" s="262"/>
      <c r="M39" s="262"/>
      <c r="N39" s="349"/>
    </row>
    <row r="40" spans="2:14">
      <c r="B40" s="24">
        <v>15</v>
      </c>
      <c r="C40" s="360" t="s">
        <v>23</v>
      </c>
      <c r="D40" s="368">
        <f>'3. CSS'!K15+'4. PEI'!K15+'5. INN'!K19+'6. WET'!K15+'7. CFTN'!K16+'7. CFTN'!K17</f>
        <v>0</v>
      </c>
      <c r="E40" s="265"/>
      <c r="F40" s="262"/>
      <c r="G40" s="262"/>
      <c r="H40" s="262"/>
      <c r="I40" s="262"/>
      <c r="J40" s="262"/>
      <c r="K40" s="262"/>
      <c r="L40" s="262"/>
      <c r="M40" s="262"/>
      <c r="N40" s="349"/>
    </row>
    <row r="41" spans="2:14">
      <c r="B41" s="24">
        <v>16</v>
      </c>
      <c r="C41" s="360" t="s">
        <v>24</v>
      </c>
      <c r="D41" s="368">
        <f>'3. CSS'!K16+'4. PEI'!K16+'5. INN'!K15+'5. INN'!K18+'6. WET'!K16+'7. CFTN'!K18+'7. CFTN'!K19</f>
        <v>2268237.8000000003</v>
      </c>
      <c r="E41" s="265"/>
      <c r="F41" s="262"/>
      <c r="G41" s="262"/>
      <c r="H41" s="262"/>
      <c r="I41" s="262"/>
      <c r="J41" s="262"/>
      <c r="K41" s="262"/>
      <c r="L41" s="262"/>
      <c r="M41" s="262"/>
      <c r="N41" s="349"/>
    </row>
    <row r="42" spans="2:14"/>
    <row r="43" spans="2:14"/>
    <row r="44" spans="2:14"/>
    <row r="45" spans="2:14"/>
    <row r="46" spans="2:14"/>
    <row r="47" spans="2:14"/>
    <row r="48" spans="2:14"/>
    <row r="49"/>
    <row r="50"/>
  </sheetData>
  <sheetProtection algorithmName="SHA-512" hashValue="JmwEADUOiC9q6HsqAdpdWVCACPpLBmEPc6a1xmGKycq6WClu+Su/4in6pj/SG4qr/rYfct32n5RRwfKUcfik/w==" saltValue="dtzEYG4WyRM8EcetG3HTSg==" spinCount="100000" sheet="1" objects="1" scenarios="1" formatColumns="0" formatRows="0"/>
  <phoneticPr fontId="44" type="noConversion"/>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workbookViewId="0"/>
  </sheetViews>
  <sheetFormatPr defaultColWidth="9.140625" defaultRowHeight="15.75" zeroHeight="1"/>
  <cols>
    <col min="1" max="1" width="2.7109375" style="280" customWidth="1"/>
    <col min="2" max="2" width="6.7109375" style="280" customWidth="1"/>
    <col min="3" max="3" width="13.5703125" style="280" customWidth="1"/>
    <col min="4" max="5" width="50.7109375" style="280" customWidth="1"/>
    <col min="6" max="6" width="20.7109375" style="280" customWidth="1"/>
    <col min="7" max="7" width="27.5703125" style="280" bestFit="1" customWidth="1"/>
    <col min="8" max="8" width="21.5703125" style="280" customWidth="1"/>
    <col min="9" max="9" width="25.85546875" style="280" bestFit="1" customWidth="1"/>
    <col min="10" max="10" width="17.7109375" style="280" customWidth="1"/>
    <col min="11" max="11" width="23" style="280" customWidth="1"/>
    <col min="12" max="12" width="20.140625" style="280" customWidth="1"/>
    <col min="13" max="13" width="40.28515625" customWidth="1"/>
  </cols>
  <sheetData>
    <row r="1" spans="1:12">
      <c r="A1" s="283"/>
      <c r="B1" s="438"/>
      <c r="C1" s="438"/>
      <c r="D1" s="438"/>
      <c r="E1" s="283"/>
      <c r="F1" s="283"/>
      <c r="G1" s="283"/>
      <c r="H1" s="283"/>
      <c r="I1" s="283"/>
      <c r="J1" s="283"/>
      <c r="K1" s="283"/>
      <c r="L1" s="283"/>
    </row>
    <row r="2" spans="1:12" s="323" customFormat="1" ht="18">
      <c r="B2" s="394" t="str">
        <f>'1. Information'!B2</f>
        <v>Version 7/1/2018</v>
      </c>
    </row>
    <row r="3" spans="1:12" ht="18">
      <c r="A3" s="283"/>
      <c r="B3" s="227" t="str">
        <f>'1. Information'!B3</f>
        <v>Annual Mental Health Services Act Revenue and Expenditure Report</v>
      </c>
      <c r="C3" s="227"/>
      <c r="D3" s="227"/>
      <c r="E3" s="227"/>
      <c r="F3" s="227"/>
      <c r="G3" s="227"/>
      <c r="H3" s="227"/>
      <c r="I3" s="227"/>
      <c r="J3" s="227"/>
      <c r="K3" s="227"/>
      <c r="L3" s="283"/>
    </row>
    <row r="4" spans="1:12" ht="18">
      <c r="A4" s="283"/>
      <c r="B4" s="227" t="str">
        <f>'1. Information'!B4</f>
        <v>Fiscal Year 2017-18</v>
      </c>
      <c r="C4" s="227"/>
      <c r="D4" s="227"/>
      <c r="E4" s="227"/>
      <c r="F4" s="227"/>
      <c r="G4" s="227"/>
      <c r="H4" s="227"/>
      <c r="I4" s="227"/>
      <c r="J4" s="227"/>
      <c r="K4" s="227"/>
      <c r="L4" s="283"/>
    </row>
    <row r="5" spans="1:12" ht="18">
      <c r="A5" s="283"/>
      <c r="B5" s="227" t="s">
        <v>135</v>
      </c>
      <c r="C5" s="227"/>
      <c r="D5" s="227"/>
      <c r="E5" s="227"/>
      <c r="F5" s="227"/>
      <c r="G5" s="227"/>
      <c r="H5" s="227"/>
      <c r="I5" s="227"/>
      <c r="J5" s="227"/>
      <c r="K5" s="227"/>
      <c r="L5" s="283"/>
    </row>
    <row r="6" spans="1:12">
      <c r="A6" s="283"/>
      <c r="B6" s="68"/>
      <c r="C6" s="68"/>
      <c r="D6" s="68"/>
      <c r="E6" s="68"/>
      <c r="F6" s="68"/>
      <c r="G6" s="68"/>
      <c r="H6" s="68"/>
      <c r="I6" s="68"/>
      <c r="J6" s="68"/>
      <c r="K6" s="68"/>
      <c r="L6" s="283"/>
    </row>
    <row r="7" spans="1:12">
      <c r="A7" s="283"/>
      <c r="B7" s="439" t="s">
        <v>1</v>
      </c>
      <c r="C7" s="439"/>
      <c r="D7" s="9" t="str">
        <f>IF(ISBLANK('1. Information'!D8),"",'1. Information'!D8)</f>
        <v>Sonoma</v>
      </c>
      <c r="E7" s="283"/>
      <c r="F7" s="281" t="s">
        <v>2</v>
      </c>
      <c r="G7" s="284">
        <f>IF(ISBLANK('1. Information'!D7),"",'1. Information'!D7)</f>
        <v>43482</v>
      </c>
      <c r="H7" s="283"/>
      <c r="I7" s="283"/>
      <c r="J7" s="283"/>
      <c r="K7" s="285"/>
      <c r="L7" s="283"/>
    </row>
    <row r="8" spans="1:12">
      <c r="A8" s="283"/>
      <c r="B8" s="283"/>
      <c r="C8" s="6"/>
      <c r="D8" s="6"/>
      <c r="E8" s="6"/>
      <c r="F8" s="283"/>
      <c r="G8" s="3"/>
      <c r="H8" s="286"/>
      <c r="I8" s="283"/>
      <c r="J8" s="283"/>
      <c r="K8"/>
      <c r="L8" s="285"/>
    </row>
    <row r="9" spans="1:12" ht="18.75" thickBot="1">
      <c r="A9" s="283"/>
      <c r="B9" s="228" t="s">
        <v>260</v>
      </c>
      <c r="C9" s="41"/>
      <c r="D9" s="41"/>
      <c r="E9" s="41"/>
      <c r="F9" s="287"/>
      <c r="G9" s="55"/>
      <c r="H9" s="288"/>
      <c r="I9" s="287"/>
      <c r="J9" s="287"/>
      <c r="K9" s="287"/>
      <c r="L9"/>
    </row>
    <row r="10" spans="1:12" ht="16.5" thickTop="1">
      <c r="A10" s="283"/>
      <c r="B10" s="127"/>
      <c r="C10" s="6"/>
      <c r="D10" s="6"/>
      <c r="E10" s="6"/>
      <c r="F10" s="3"/>
      <c r="G10" s="286"/>
      <c r="H10" s="283"/>
      <c r="I10" s="283"/>
      <c r="J10" s="283"/>
      <c r="K10" s="285"/>
      <c r="L10"/>
    </row>
    <row r="11" spans="1:12" ht="15.75" customHeight="1">
      <c r="A11" s="283"/>
      <c r="F11" s="279" t="s">
        <v>27</v>
      </c>
      <c r="G11" s="24" t="s">
        <v>29</v>
      </c>
      <c r="H11" s="322" t="s">
        <v>32</v>
      </c>
      <c r="I11" s="279" t="s">
        <v>246</v>
      </c>
      <c r="J11" s="279" t="s">
        <v>247</v>
      </c>
      <c r="K11" s="279" t="s">
        <v>248</v>
      </c>
      <c r="L11"/>
    </row>
    <row r="12" spans="1:12">
      <c r="A12" s="283"/>
      <c r="F12" s="342" t="s">
        <v>28</v>
      </c>
      <c r="G12" s="449" t="s">
        <v>30</v>
      </c>
      <c r="H12" s="447"/>
      <c r="I12" s="447"/>
      <c r="J12" s="450"/>
      <c r="K12" s="305"/>
      <c r="L12"/>
    </row>
    <row r="13" spans="1:12" ht="47.25">
      <c r="A13" s="283"/>
      <c r="B13" s="40"/>
      <c r="F13" s="30" t="s">
        <v>300</v>
      </c>
      <c r="G13" s="27" t="s">
        <v>5</v>
      </c>
      <c r="H13" s="44" t="s">
        <v>6</v>
      </c>
      <c r="I13" s="27" t="s">
        <v>31</v>
      </c>
      <c r="J13" s="27" t="s">
        <v>15</v>
      </c>
      <c r="K13" s="304" t="s">
        <v>278</v>
      </c>
      <c r="L13"/>
    </row>
    <row r="14" spans="1:12">
      <c r="A14" s="283"/>
      <c r="B14" s="279">
        <v>1</v>
      </c>
      <c r="C14" s="440" t="s">
        <v>7</v>
      </c>
      <c r="D14" s="440"/>
      <c r="E14" s="440"/>
      <c r="F14" s="369"/>
      <c r="G14" s="370"/>
      <c r="H14" s="355"/>
      <c r="I14" s="292"/>
      <c r="J14" s="292"/>
      <c r="K14" s="294">
        <f>SUM(F14:J14)</f>
        <v>0</v>
      </c>
      <c r="L14"/>
    </row>
    <row r="15" spans="1:12" ht="15" customHeight="1">
      <c r="A15" s="283"/>
      <c r="B15" s="279">
        <v>2</v>
      </c>
      <c r="C15" s="440" t="s">
        <v>8</v>
      </c>
      <c r="D15" s="440"/>
      <c r="E15" s="440"/>
      <c r="F15" s="369"/>
      <c r="G15" s="292"/>
      <c r="H15" s="292"/>
      <c r="I15" s="292"/>
      <c r="J15" s="292"/>
      <c r="K15" s="294">
        <f t="shared" ref="K15:K23" si="0">SUM(F15:J15)</f>
        <v>0</v>
      </c>
      <c r="L15"/>
    </row>
    <row r="16" spans="1:12">
      <c r="A16" s="283"/>
      <c r="B16" s="279">
        <v>3</v>
      </c>
      <c r="C16" s="440" t="s">
        <v>129</v>
      </c>
      <c r="D16" s="440"/>
      <c r="E16" s="440"/>
      <c r="F16" s="369">
        <v>1504538.05</v>
      </c>
      <c r="G16" s="292"/>
      <c r="H16" s="292"/>
      <c r="I16" s="292"/>
      <c r="J16" s="292">
        <v>121574.79</v>
      </c>
      <c r="K16" s="294">
        <f t="shared" si="0"/>
        <v>1626112.84</v>
      </c>
      <c r="L16"/>
    </row>
    <row r="17" spans="1:12">
      <c r="A17" s="283"/>
      <c r="B17" s="279">
        <v>4</v>
      </c>
      <c r="C17" s="454" t="s">
        <v>218</v>
      </c>
      <c r="D17" s="454"/>
      <c r="E17" s="454"/>
      <c r="F17" s="369"/>
      <c r="G17" s="292"/>
      <c r="H17" s="292"/>
      <c r="I17" s="292"/>
      <c r="J17" s="292"/>
      <c r="K17" s="294">
        <f t="shared" si="0"/>
        <v>0</v>
      </c>
      <c r="L17"/>
    </row>
    <row r="18" spans="1:12">
      <c r="A18" s="283"/>
      <c r="B18" s="279">
        <v>5</v>
      </c>
      <c r="C18" s="454" t="s">
        <v>219</v>
      </c>
      <c r="D18" s="454"/>
      <c r="E18" s="454"/>
      <c r="F18" s="369"/>
      <c r="G18" s="296"/>
      <c r="H18" s="296"/>
      <c r="I18" s="296"/>
      <c r="J18" s="296"/>
      <c r="K18" s="294">
        <f t="shared" si="0"/>
        <v>0</v>
      </c>
      <c r="L18"/>
    </row>
    <row r="19" spans="1:12">
      <c r="A19" s="283"/>
      <c r="B19" s="279">
        <v>6</v>
      </c>
      <c r="C19" s="440" t="s">
        <v>216</v>
      </c>
      <c r="D19" s="440"/>
      <c r="E19" s="440"/>
      <c r="F19" s="292"/>
      <c r="G19" s="296"/>
      <c r="H19" s="296"/>
      <c r="I19" s="296"/>
      <c r="J19" s="296"/>
      <c r="K19" s="295">
        <f t="shared" si="0"/>
        <v>0</v>
      </c>
      <c r="L19"/>
    </row>
    <row r="20" spans="1:12">
      <c r="A20" s="285"/>
      <c r="B20" s="258">
        <v>7</v>
      </c>
      <c r="C20" s="451" t="s">
        <v>226</v>
      </c>
      <c r="D20" s="452"/>
      <c r="E20" s="453"/>
      <c r="F20" s="292"/>
      <c r="G20" s="295"/>
      <c r="H20" s="295"/>
      <c r="I20" s="295"/>
      <c r="J20" s="295"/>
      <c r="K20" s="295">
        <f t="shared" si="0"/>
        <v>0</v>
      </c>
      <c r="L20"/>
    </row>
    <row r="21" spans="1:12">
      <c r="A21" s="285"/>
      <c r="B21" s="258">
        <v>8</v>
      </c>
      <c r="C21" s="451" t="s">
        <v>227</v>
      </c>
      <c r="D21" s="452"/>
      <c r="E21" s="453"/>
      <c r="F21" s="292"/>
      <c r="G21" s="295"/>
      <c r="H21" s="295"/>
      <c r="I21" s="295"/>
      <c r="J21" s="295"/>
      <c r="K21" s="295">
        <f t="shared" si="0"/>
        <v>0</v>
      </c>
      <c r="L21"/>
    </row>
    <row r="22" spans="1:12">
      <c r="A22" s="285"/>
      <c r="B22" s="258">
        <v>9</v>
      </c>
      <c r="C22" s="451" t="s">
        <v>225</v>
      </c>
      <c r="D22" s="452"/>
      <c r="E22" s="453"/>
      <c r="F22" s="292"/>
      <c r="G22" s="295"/>
      <c r="H22" s="295"/>
      <c r="I22" s="295"/>
      <c r="J22" s="295"/>
      <c r="K22" s="295">
        <f t="shared" si="0"/>
        <v>0</v>
      </c>
      <c r="L22"/>
    </row>
    <row r="23" spans="1:12">
      <c r="A23" s="283"/>
      <c r="B23" s="279">
        <v>10</v>
      </c>
      <c r="C23" s="440" t="s">
        <v>140</v>
      </c>
      <c r="D23" s="440"/>
      <c r="E23" s="440"/>
      <c r="F23" s="296">
        <f>SUM(G33:G132)</f>
        <v>11383282.949999999</v>
      </c>
      <c r="G23" s="295">
        <f>SUM(H33:H132)</f>
        <v>6190805.0700000003</v>
      </c>
      <c r="H23" s="295">
        <f>SUM(I33:I132)</f>
        <v>0</v>
      </c>
      <c r="I23" s="295">
        <f>SUM(J33:J132)</f>
        <v>1039170.65</v>
      </c>
      <c r="J23" s="295">
        <f>SUM(K33:K132)</f>
        <v>4001905.6100000008</v>
      </c>
      <c r="K23" s="295">
        <f t="shared" si="0"/>
        <v>22615164.279999997</v>
      </c>
      <c r="L23"/>
    </row>
    <row r="24" spans="1:12" ht="30.95" customHeight="1">
      <c r="A24" s="283"/>
      <c r="B24" s="279">
        <v>11</v>
      </c>
      <c r="C24" s="441" t="s">
        <v>223</v>
      </c>
      <c r="D24" s="442"/>
      <c r="E24" s="443"/>
      <c r="F24" s="7">
        <f>SUM(F14:F16,F18:F23)</f>
        <v>12887821</v>
      </c>
      <c r="G24" s="7">
        <f>SUM(G14:G16,G18:G23)</f>
        <v>6190805.0700000003</v>
      </c>
      <c r="H24" s="43">
        <f t="shared" ref="H24:J24" si="1">SUM(H14:H16,H18:H23)</f>
        <v>0</v>
      </c>
      <c r="I24" s="7">
        <f t="shared" si="1"/>
        <v>1039170.65</v>
      </c>
      <c r="J24" s="7">
        <f t="shared" si="1"/>
        <v>4123480.4000000008</v>
      </c>
      <c r="K24" s="7">
        <f>SUM(K14:K16,K18:K23)</f>
        <v>24241277.119999997</v>
      </c>
      <c r="L24"/>
    </row>
    <row r="25" spans="1:12" s="327" customFormat="1" ht="30.95" customHeight="1">
      <c r="A25" s="283"/>
      <c r="B25" s="279">
        <v>12</v>
      </c>
      <c r="C25" s="448" t="s">
        <v>283</v>
      </c>
      <c r="D25" s="448"/>
      <c r="E25" s="448"/>
      <c r="F25" s="7">
        <f>SUM(F14:F16,F18,F23)</f>
        <v>12887821</v>
      </c>
      <c r="G25" s="301">
        <f t="shared" ref="G25:J25" si="2">SUM(G14:G16,G18,G23)</f>
        <v>6190805.0700000003</v>
      </c>
      <c r="H25" s="301">
        <f t="shared" si="2"/>
        <v>0</v>
      </c>
      <c r="I25" s="301">
        <f t="shared" si="2"/>
        <v>1039170.65</v>
      </c>
      <c r="J25" s="7">
        <f t="shared" si="2"/>
        <v>4123480.4000000008</v>
      </c>
      <c r="K25" s="7">
        <f>SUM(K14:K16,K18,K23)</f>
        <v>24241277.119999997</v>
      </c>
    </row>
    <row r="26" spans="1:12">
      <c r="A26" s="283"/>
      <c r="B26" s="283"/>
      <c r="C26" s="283"/>
      <c r="D26" s="3"/>
      <c r="E26" s="3"/>
      <c r="F26" s="57"/>
      <c r="G26" s="285"/>
      <c r="H26" s="285"/>
      <c r="I26" s="285"/>
      <c r="J26" s="285"/>
      <c r="K26" s="285"/>
      <c r="L26" s="283"/>
    </row>
    <row r="27" spans="1:12">
      <c r="A27" s="283"/>
      <c r="B27" s="283"/>
      <c r="C27" s="59"/>
      <c r="D27" s="3"/>
      <c r="E27" s="3"/>
      <c r="F27" s="60"/>
      <c r="G27" s="285"/>
      <c r="H27" s="285"/>
      <c r="I27" s="285"/>
      <c r="J27" s="285"/>
      <c r="K27" s="285"/>
      <c r="L27" s="283"/>
    </row>
    <row r="28" spans="1:12" ht="18.75" thickBot="1">
      <c r="A28" s="283"/>
      <c r="B28" s="229" t="s">
        <v>261</v>
      </c>
      <c r="C28" s="58"/>
      <c r="D28" s="55"/>
      <c r="E28" s="55"/>
      <c r="F28" s="61"/>
      <c r="G28" s="289"/>
      <c r="H28" s="289"/>
      <c r="I28" s="289"/>
      <c r="J28" s="289"/>
      <c r="K28" s="289"/>
      <c r="L28" s="287"/>
    </row>
    <row r="29" spans="1:12" ht="16.5" thickTop="1">
      <c r="A29" s="283"/>
      <c r="B29" s="128"/>
      <c r="C29" s="59"/>
      <c r="D29" s="3"/>
      <c r="E29" s="3"/>
      <c r="F29" s="60"/>
      <c r="G29" s="285"/>
      <c r="H29" s="285"/>
      <c r="I29" s="285"/>
      <c r="J29" s="285"/>
      <c r="K29" s="285"/>
      <c r="L29" s="283"/>
    </row>
    <row r="30" spans="1:12">
      <c r="A30" s="283"/>
      <c r="B30" s="59"/>
      <c r="C30" s="279" t="s">
        <v>27</v>
      </c>
      <c r="D30" s="24" t="s">
        <v>29</v>
      </c>
      <c r="E30" s="24" t="s">
        <v>32</v>
      </c>
      <c r="F30" s="279" t="s">
        <v>246</v>
      </c>
      <c r="G30" s="24" t="s">
        <v>247</v>
      </c>
      <c r="H30" s="24" t="s">
        <v>248</v>
      </c>
      <c r="I30" s="279" t="s">
        <v>257</v>
      </c>
      <c r="J30" s="24" t="s">
        <v>249</v>
      </c>
      <c r="K30" s="24" t="s">
        <v>250</v>
      </c>
      <c r="L30" s="24" t="s">
        <v>251</v>
      </c>
    </row>
    <row r="31" spans="1:12">
      <c r="A31" s="283"/>
      <c r="B31" s="5"/>
      <c r="C31" s="325"/>
      <c r="D31" s="447" t="s">
        <v>166</v>
      </c>
      <c r="E31" s="447"/>
      <c r="F31" s="447"/>
      <c r="G31" s="346" t="s">
        <v>28</v>
      </c>
      <c r="H31" s="444" t="s">
        <v>30</v>
      </c>
      <c r="I31" s="445"/>
      <c r="J31" s="445"/>
      <c r="K31" s="446"/>
      <c r="L31" s="310"/>
    </row>
    <row r="32" spans="1:12" ht="87.75" customHeight="1">
      <c r="A32" s="283"/>
      <c r="B32" s="62" t="s">
        <v>134</v>
      </c>
      <c r="C32" s="63" t="s">
        <v>195</v>
      </c>
      <c r="D32" s="64" t="s">
        <v>10</v>
      </c>
      <c r="E32" s="64" t="s">
        <v>4</v>
      </c>
      <c r="F32" s="64" t="s">
        <v>9</v>
      </c>
      <c r="G32" s="30" t="s">
        <v>300</v>
      </c>
      <c r="H32" s="64" t="s">
        <v>5</v>
      </c>
      <c r="I32" s="64" t="s">
        <v>6</v>
      </c>
      <c r="J32" s="64" t="s">
        <v>31</v>
      </c>
      <c r="K32" s="319" t="s">
        <v>15</v>
      </c>
      <c r="L32" s="304" t="s">
        <v>278</v>
      </c>
    </row>
    <row r="33" spans="1:12">
      <c r="A33" s="283"/>
      <c r="B33" s="297">
        <v>1</v>
      </c>
      <c r="C33" s="298">
        <f t="shared" ref="C33:C64" si="3">IF(L33&lt;&gt;0,VLOOKUP($D$7,Info_County_Code,2,FALSE),"")</f>
        <v>49</v>
      </c>
      <c r="D33" s="396" t="s">
        <v>347</v>
      </c>
      <c r="E33" s="396"/>
      <c r="F33" s="299" t="s">
        <v>103</v>
      </c>
      <c r="G33" s="293">
        <v>9204</v>
      </c>
      <c r="H33" s="293"/>
      <c r="I33" s="293"/>
      <c r="J33" s="320"/>
      <c r="K33" s="293"/>
      <c r="L33" s="295">
        <f t="shared" ref="L33:L42" si="4">SUM(G33:K33)</f>
        <v>9204</v>
      </c>
    </row>
    <row r="34" spans="1:12" s="361" customFormat="1">
      <c r="A34" s="283"/>
      <c r="B34" s="297">
        <v>2</v>
      </c>
      <c r="C34" s="298">
        <f t="shared" si="3"/>
        <v>49</v>
      </c>
      <c r="D34" s="396" t="s">
        <v>357</v>
      </c>
      <c r="E34" s="396"/>
      <c r="F34" s="299" t="s">
        <v>102</v>
      </c>
      <c r="G34" s="293">
        <f>157663.87-H34-K34</f>
        <v>70590.880000000005</v>
      </c>
      <c r="H34" s="293">
        <f>59470.59+27602.4</f>
        <v>87072.989999999991</v>
      </c>
      <c r="I34" s="293"/>
      <c r="J34" s="320"/>
      <c r="K34" s="293"/>
      <c r="L34" s="295">
        <f t="shared" si="4"/>
        <v>157663.87</v>
      </c>
    </row>
    <row r="35" spans="1:12" s="361" customFormat="1">
      <c r="A35" s="283"/>
      <c r="B35" s="297">
        <v>3</v>
      </c>
      <c r="C35" s="298">
        <f t="shared" si="3"/>
        <v>49</v>
      </c>
      <c r="D35" s="396" t="s">
        <v>344</v>
      </c>
      <c r="E35" s="396"/>
      <c r="F35" s="299" t="s">
        <v>103</v>
      </c>
      <c r="G35" s="293">
        <v>146064.51999999999</v>
      </c>
      <c r="H35" s="293"/>
      <c r="I35" s="293"/>
      <c r="J35" s="320"/>
      <c r="K35" s="293"/>
      <c r="L35" s="295">
        <f t="shared" si="4"/>
        <v>146064.51999999999</v>
      </c>
    </row>
    <row r="36" spans="1:12" s="361" customFormat="1">
      <c r="A36" s="283"/>
      <c r="B36" s="297">
        <v>4</v>
      </c>
      <c r="C36" s="298">
        <f t="shared" si="3"/>
        <v>49</v>
      </c>
      <c r="D36" s="396" t="s">
        <v>356</v>
      </c>
      <c r="E36" s="396"/>
      <c r="F36" s="299" t="s">
        <v>102</v>
      </c>
      <c r="G36" s="293">
        <v>54232.46</v>
      </c>
      <c r="H36" s="293">
        <v>103856.8</v>
      </c>
      <c r="I36" s="293"/>
      <c r="J36" s="320"/>
      <c r="K36" s="293"/>
      <c r="L36" s="295">
        <f t="shared" si="4"/>
        <v>158089.26</v>
      </c>
    </row>
    <row r="37" spans="1:12" s="361" customFormat="1">
      <c r="A37" s="283"/>
      <c r="B37" s="297">
        <v>5</v>
      </c>
      <c r="C37" s="298">
        <f t="shared" si="3"/>
        <v>49</v>
      </c>
      <c r="D37" s="396" t="s">
        <v>355</v>
      </c>
      <c r="E37" s="396"/>
      <c r="F37" s="299" t="s">
        <v>102</v>
      </c>
      <c r="G37" s="293">
        <f>100687.65-H37</f>
        <v>41217.06</v>
      </c>
      <c r="H37" s="293">
        <v>59470.59</v>
      </c>
      <c r="I37" s="293"/>
      <c r="J37" s="320"/>
      <c r="K37" s="293"/>
      <c r="L37" s="295">
        <f t="shared" si="4"/>
        <v>100687.65</v>
      </c>
    </row>
    <row r="38" spans="1:12" s="361" customFormat="1">
      <c r="A38" s="283"/>
      <c r="B38" s="297">
        <v>6</v>
      </c>
      <c r="C38" s="298">
        <f t="shared" si="3"/>
        <v>49</v>
      </c>
      <c r="D38" s="396" t="s">
        <v>353</v>
      </c>
      <c r="E38" s="396"/>
      <c r="F38" s="299" t="s">
        <v>103</v>
      </c>
      <c r="G38" s="293">
        <v>193652.54</v>
      </c>
      <c r="H38" s="293">
        <v>140768.72</v>
      </c>
      <c r="I38" s="293"/>
      <c r="J38" s="320"/>
      <c r="K38" s="293"/>
      <c r="L38" s="295">
        <f t="shared" si="4"/>
        <v>334421.26</v>
      </c>
    </row>
    <row r="39" spans="1:12" s="361" customFormat="1" ht="30.75">
      <c r="A39" s="283"/>
      <c r="B39" s="297">
        <v>7</v>
      </c>
      <c r="C39" s="298">
        <f t="shared" si="3"/>
        <v>49</v>
      </c>
      <c r="D39" s="396" t="s">
        <v>362</v>
      </c>
      <c r="E39" s="396"/>
      <c r="F39" s="299" t="s">
        <v>102</v>
      </c>
      <c r="G39" s="293">
        <v>73804.38</v>
      </c>
      <c r="H39" s="293"/>
      <c r="I39" s="293"/>
      <c r="J39" s="320"/>
      <c r="K39" s="293"/>
      <c r="L39" s="295">
        <f t="shared" si="4"/>
        <v>73804.38</v>
      </c>
    </row>
    <row r="40" spans="1:12" s="361" customFormat="1">
      <c r="A40" s="283"/>
      <c r="B40" s="297">
        <v>8</v>
      </c>
      <c r="C40" s="298">
        <f t="shared" si="3"/>
        <v>49</v>
      </c>
      <c r="D40" s="396" t="s">
        <v>348</v>
      </c>
      <c r="E40" s="396"/>
      <c r="F40" s="299" t="s">
        <v>103</v>
      </c>
      <c r="G40" s="293">
        <v>56226</v>
      </c>
      <c r="H40" s="293"/>
      <c r="I40" s="293"/>
      <c r="J40" s="320"/>
      <c r="K40" s="293"/>
      <c r="L40" s="295">
        <f t="shared" si="4"/>
        <v>56226</v>
      </c>
    </row>
    <row r="41" spans="1:12" s="361" customFormat="1">
      <c r="A41" s="283"/>
      <c r="B41" s="297">
        <v>9</v>
      </c>
      <c r="C41" s="298">
        <f t="shared" si="3"/>
        <v>49</v>
      </c>
      <c r="D41" s="396" t="s">
        <v>388</v>
      </c>
      <c r="E41" s="396"/>
      <c r="F41" s="299" t="s">
        <v>103</v>
      </c>
      <c r="G41" s="293">
        <v>14500</v>
      </c>
      <c r="H41" s="293"/>
      <c r="I41" s="293"/>
      <c r="J41" s="320"/>
      <c r="K41" s="293"/>
      <c r="L41" s="295">
        <f t="shared" si="4"/>
        <v>14500</v>
      </c>
    </row>
    <row r="42" spans="1:12" s="361" customFormat="1">
      <c r="A42" s="283"/>
      <c r="B42" s="297">
        <v>10</v>
      </c>
      <c r="C42" s="298">
        <f t="shared" si="3"/>
        <v>49</v>
      </c>
      <c r="D42" s="396" t="s">
        <v>389</v>
      </c>
      <c r="E42" s="396"/>
      <c r="F42" s="299" t="s">
        <v>102</v>
      </c>
      <c r="G42" s="293">
        <v>8500</v>
      </c>
      <c r="H42" s="293"/>
      <c r="I42" s="293"/>
      <c r="J42" s="320"/>
      <c r="K42" s="293"/>
      <c r="L42" s="295">
        <f t="shared" si="4"/>
        <v>8500</v>
      </c>
    </row>
    <row r="43" spans="1:12" s="361" customFormat="1">
      <c r="A43" s="283"/>
      <c r="B43" s="297">
        <v>11</v>
      </c>
      <c r="C43" s="298" t="str">
        <f t="shared" si="3"/>
        <v/>
      </c>
      <c r="D43" s="396" t="s">
        <v>392</v>
      </c>
      <c r="E43" s="396"/>
      <c r="F43" s="299"/>
      <c r="G43" s="293"/>
      <c r="H43" s="293"/>
      <c r="I43" s="293"/>
      <c r="J43" s="320"/>
      <c r="K43" s="293"/>
      <c r="L43" s="295">
        <f>SUM(H43:K43)</f>
        <v>0</v>
      </c>
    </row>
    <row r="44" spans="1:12" s="361" customFormat="1">
      <c r="A44" s="283"/>
      <c r="B44" s="297">
        <v>12</v>
      </c>
      <c r="C44" s="298">
        <f t="shared" si="3"/>
        <v>49</v>
      </c>
      <c r="D44" s="396" t="s">
        <v>345</v>
      </c>
      <c r="E44" s="396"/>
      <c r="F44" s="299" t="s">
        <v>103</v>
      </c>
      <c r="G44" s="293">
        <v>56680.86</v>
      </c>
      <c r="H44" s="293"/>
      <c r="I44" s="293"/>
      <c r="J44" s="320"/>
      <c r="K44" s="293"/>
      <c r="L44" s="295">
        <f>SUM(G44:K44)</f>
        <v>56680.86</v>
      </c>
    </row>
    <row r="45" spans="1:12" s="361" customFormat="1">
      <c r="A45" s="283"/>
      <c r="B45" s="297">
        <v>13</v>
      </c>
      <c r="C45" s="298" t="str">
        <f t="shared" si="3"/>
        <v/>
      </c>
      <c r="D45" s="396" t="s">
        <v>392</v>
      </c>
      <c r="E45" s="396"/>
      <c r="F45" s="299"/>
      <c r="G45" s="293"/>
      <c r="H45" s="293"/>
      <c r="I45" s="293"/>
      <c r="J45" s="320"/>
      <c r="K45" s="293"/>
      <c r="L45" s="295">
        <f>SUM(H45:K45)</f>
        <v>0</v>
      </c>
    </row>
    <row r="46" spans="1:12" s="361" customFormat="1">
      <c r="A46" s="283"/>
      <c r="B46" s="297">
        <v>14</v>
      </c>
      <c r="C46" s="298" t="str">
        <f t="shared" si="3"/>
        <v/>
      </c>
      <c r="D46" s="396" t="s">
        <v>392</v>
      </c>
      <c r="E46" s="396"/>
      <c r="F46" s="299"/>
      <c r="G46" s="293"/>
      <c r="H46" s="293"/>
      <c r="I46" s="293"/>
      <c r="J46" s="320"/>
      <c r="K46" s="293"/>
      <c r="L46" s="295">
        <f>SUM(H46:K46)</f>
        <v>0</v>
      </c>
    </row>
    <row r="47" spans="1:12" s="361" customFormat="1" ht="30.75">
      <c r="A47" s="283"/>
      <c r="B47" s="297">
        <v>15</v>
      </c>
      <c r="C47" s="298">
        <f t="shared" si="3"/>
        <v>49</v>
      </c>
      <c r="D47" s="396" t="s">
        <v>373</v>
      </c>
      <c r="E47" s="396"/>
      <c r="F47" s="299" t="s">
        <v>102</v>
      </c>
      <c r="G47" s="293">
        <v>26362</v>
      </c>
      <c r="H47" s="293"/>
      <c r="I47" s="293"/>
      <c r="J47" s="320"/>
      <c r="K47" s="293"/>
      <c r="L47" s="295">
        <f t="shared" ref="L47:L78" si="5">SUM(G47:K47)</f>
        <v>26362</v>
      </c>
    </row>
    <row r="48" spans="1:12" s="361" customFormat="1">
      <c r="A48" s="283"/>
      <c r="B48" s="297">
        <v>16</v>
      </c>
      <c r="C48" s="298">
        <f t="shared" si="3"/>
        <v>49</v>
      </c>
      <c r="D48" s="396" t="s">
        <v>382</v>
      </c>
      <c r="E48" s="396"/>
      <c r="F48" s="299" t="s">
        <v>103</v>
      </c>
      <c r="G48" s="293">
        <v>34575.22</v>
      </c>
      <c r="H48" s="293">
        <v>163978.94</v>
      </c>
      <c r="I48" s="293"/>
      <c r="J48" s="320"/>
      <c r="K48" s="293">
        <f>274416.26-H48-G48</f>
        <v>75862.100000000006</v>
      </c>
      <c r="L48" s="295">
        <f t="shared" si="5"/>
        <v>274416.26</v>
      </c>
    </row>
    <row r="49" spans="1:12" s="361" customFormat="1" ht="30.75">
      <c r="A49" s="283"/>
      <c r="B49" s="297">
        <v>17</v>
      </c>
      <c r="C49" s="298">
        <f t="shared" si="3"/>
        <v>49</v>
      </c>
      <c r="D49" s="396" t="s">
        <v>346</v>
      </c>
      <c r="E49" s="396"/>
      <c r="F49" s="299" t="s">
        <v>103</v>
      </c>
      <c r="G49" s="293">
        <v>50477</v>
      </c>
      <c r="H49" s="293"/>
      <c r="I49" s="293"/>
      <c r="J49" s="320"/>
      <c r="K49" s="293"/>
      <c r="L49" s="295">
        <f t="shared" si="5"/>
        <v>50477</v>
      </c>
    </row>
    <row r="50" spans="1:12" s="361" customFormat="1">
      <c r="A50" s="283"/>
      <c r="B50" s="297">
        <v>18</v>
      </c>
      <c r="C50" s="298">
        <f t="shared" si="3"/>
        <v>49</v>
      </c>
      <c r="D50" s="396" t="s">
        <v>340</v>
      </c>
      <c r="E50" s="396"/>
      <c r="F50" s="299" t="s">
        <v>103</v>
      </c>
      <c r="G50" s="293">
        <v>218151</v>
      </c>
      <c r="H50" s="293"/>
      <c r="I50" s="293"/>
      <c r="J50" s="320"/>
      <c r="K50" s="293"/>
      <c r="L50" s="295">
        <f t="shared" si="5"/>
        <v>218151</v>
      </c>
    </row>
    <row r="51" spans="1:12" s="361" customFormat="1">
      <c r="A51" s="283"/>
      <c r="B51" s="297">
        <v>19</v>
      </c>
      <c r="C51" s="298">
        <f t="shared" si="3"/>
        <v>49</v>
      </c>
      <c r="D51" s="396" t="s">
        <v>358</v>
      </c>
      <c r="E51" s="396"/>
      <c r="F51" s="299" t="s">
        <v>102</v>
      </c>
      <c r="G51" s="293">
        <v>79033.2</v>
      </c>
      <c r="H51" s="293">
        <v>75895.3</v>
      </c>
      <c r="I51" s="293"/>
      <c r="J51" s="320"/>
      <c r="K51" s="293"/>
      <c r="L51" s="295">
        <f t="shared" si="5"/>
        <v>154928.5</v>
      </c>
    </row>
    <row r="52" spans="1:12" s="361" customFormat="1" ht="30.75">
      <c r="A52" s="283"/>
      <c r="B52" s="297">
        <v>20</v>
      </c>
      <c r="C52" s="298">
        <f t="shared" si="3"/>
        <v>49</v>
      </c>
      <c r="D52" s="396" t="s">
        <v>372</v>
      </c>
      <c r="E52" s="396"/>
      <c r="F52" s="299" t="s">
        <v>103</v>
      </c>
      <c r="G52" s="293">
        <v>37942.339999999997</v>
      </c>
      <c r="H52" s="293"/>
      <c r="I52" s="293"/>
      <c r="J52" s="320"/>
      <c r="K52" s="293"/>
      <c r="L52" s="295">
        <f t="shared" si="5"/>
        <v>37942.339999999997</v>
      </c>
    </row>
    <row r="53" spans="1:12" s="361" customFormat="1">
      <c r="A53" s="283"/>
      <c r="B53" s="297">
        <v>21</v>
      </c>
      <c r="C53" s="298">
        <f t="shared" si="3"/>
        <v>49</v>
      </c>
      <c r="D53" s="396" t="s">
        <v>364</v>
      </c>
      <c r="E53" s="396"/>
      <c r="F53" s="299" t="s">
        <v>102</v>
      </c>
      <c r="G53" s="293">
        <f>256218.32-H53</f>
        <v>83417.41</v>
      </c>
      <c r="H53" s="293">
        <v>172800.91</v>
      </c>
      <c r="I53" s="293"/>
      <c r="J53" s="320"/>
      <c r="K53" s="293"/>
      <c r="L53" s="295">
        <f t="shared" si="5"/>
        <v>256218.32</v>
      </c>
    </row>
    <row r="54" spans="1:12" s="361" customFormat="1">
      <c r="A54" s="283"/>
      <c r="B54" s="297">
        <v>22</v>
      </c>
      <c r="C54" s="298">
        <f t="shared" si="3"/>
        <v>49</v>
      </c>
      <c r="D54" s="396" t="s">
        <v>383</v>
      </c>
      <c r="E54" s="396"/>
      <c r="F54" s="299" t="s">
        <v>103</v>
      </c>
      <c r="G54" s="293"/>
      <c r="H54" s="293">
        <v>589787.09</v>
      </c>
      <c r="I54" s="293"/>
      <c r="J54" s="320"/>
      <c r="K54" s="293">
        <f>1216710.32-H54-G54</f>
        <v>626923.2300000001</v>
      </c>
      <c r="L54" s="295">
        <f t="shared" si="5"/>
        <v>1216710.32</v>
      </c>
    </row>
    <row r="55" spans="1:12" s="361" customFormat="1">
      <c r="A55" s="283"/>
      <c r="B55" s="297">
        <v>23</v>
      </c>
      <c r="C55" s="298">
        <f t="shared" si="3"/>
        <v>49</v>
      </c>
      <c r="D55" s="422" t="s">
        <v>390</v>
      </c>
      <c r="E55" s="396"/>
      <c r="F55" s="299" t="s">
        <v>103</v>
      </c>
      <c r="G55" s="293"/>
      <c r="H55" s="293"/>
      <c r="I55" s="293"/>
      <c r="J55" s="320"/>
      <c r="K55" s="293">
        <v>5503.09</v>
      </c>
      <c r="L55" s="295">
        <f t="shared" si="5"/>
        <v>5503.09</v>
      </c>
    </row>
    <row r="56" spans="1:12" s="361" customFormat="1" ht="30.75">
      <c r="A56" s="283"/>
      <c r="B56" s="297">
        <v>24</v>
      </c>
      <c r="C56" s="298">
        <f t="shared" si="3"/>
        <v>49</v>
      </c>
      <c r="D56" s="396" t="s">
        <v>374</v>
      </c>
      <c r="E56" s="396"/>
      <c r="F56" s="299" t="s">
        <v>103</v>
      </c>
      <c r="G56" s="293">
        <v>10000</v>
      </c>
      <c r="H56" s="293"/>
      <c r="I56" s="293"/>
      <c r="J56" s="320"/>
      <c r="K56" s="293"/>
      <c r="L56" s="295">
        <f t="shared" si="5"/>
        <v>10000</v>
      </c>
    </row>
    <row r="57" spans="1:12" s="361" customFormat="1" ht="30.75">
      <c r="A57" s="283"/>
      <c r="B57" s="297">
        <v>25</v>
      </c>
      <c r="C57" s="298">
        <f t="shared" si="3"/>
        <v>49</v>
      </c>
      <c r="D57" s="396" t="s">
        <v>375</v>
      </c>
      <c r="E57" s="396"/>
      <c r="F57" s="299" t="s">
        <v>103</v>
      </c>
      <c r="G57" s="293">
        <v>166000</v>
      </c>
      <c r="H57" s="293"/>
      <c r="I57" s="293"/>
      <c r="J57" s="320"/>
      <c r="K57" s="293"/>
      <c r="L57" s="295">
        <f t="shared" si="5"/>
        <v>166000</v>
      </c>
    </row>
    <row r="58" spans="1:12" s="361" customFormat="1" ht="30.75">
      <c r="A58" s="283"/>
      <c r="B58" s="297">
        <v>26</v>
      </c>
      <c r="C58" s="298">
        <f t="shared" si="3"/>
        <v>49</v>
      </c>
      <c r="D58" s="396" t="s">
        <v>376</v>
      </c>
      <c r="E58" s="396"/>
      <c r="F58" s="299" t="s">
        <v>102</v>
      </c>
      <c r="G58" s="293">
        <v>72479.66</v>
      </c>
      <c r="H58" s="293"/>
      <c r="I58" s="293"/>
      <c r="J58" s="320"/>
      <c r="K58" s="293"/>
      <c r="L58" s="295">
        <f t="shared" si="5"/>
        <v>72479.66</v>
      </c>
    </row>
    <row r="59" spans="1:12" s="361" customFormat="1" ht="30.75">
      <c r="A59" s="283"/>
      <c r="B59" s="297">
        <v>27</v>
      </c>
      <c r="C59" s="298">
        <f t="shared" si="3"/>
        <v>49</v>
      </c>
      <c r="D59" s="396" t="s">
        <v>363</v>
      </c>
      <c r="E59" s="396"/>
      <c r="F59" s="299" t="s">
        <v>103</v>
      </c>
      <c r="G59" s="293">
        <f>59200-K59</f>
        <v>59200</v>
      </c>
      <c r="H59" s="293"/>
      <c r="I59" s="293"/>
      <c r="J59" s="320"/>
      <c r="K59" s="293"/>
      <c r="L59" s="295">
        <f t="shared" si="5"/>
        <v>59200</v>
      </c>
    </row>
    <row r="60" spans="1:12" s="361" customFormat="1">
      <c r="A60" s="283"/>
      <c r="B60" s="297">
        <v>28</v>
      </c>
      <c r="C60" s="298">
        <f t="shared" si="3"/>
        <v>49</v>
      </c>
      <c r="D60" s="396" t="s">
        <v>386</v>
      </c>
      <c r="E60" s="396"/>
      <c r="F60" s="299" t="s">
        <v>103</v>
      </c>
      <c r="G60" s="293"/>
      <c r="H60" s="293"/>
      <c r="I60" s="293"/>
      <c r="J60" s="320"/>
      <c r="K60" s="293">
        <v>45000</v>
      </c>
      <c r="L60" s="295">
        <f t="shared" si="5"/>
        <v>45000</v>
      </c>
    </row>
    <row r="61" spans="1:12" s="361" customFormat="1">
      <c r="A61" s="283"/>
      <c r="B61" s="297">
        <v>29</v>
      </c>
      <c r="C61" s="298">
        <f t="shared" si="3"/>
        <v>49</v>
      </c>
      <c r="D61" s="396" t="s">
        <v>350</v>
      </c>
      <c r="E61" s="396"/>
      <c r="F61" s="299" t="s">
        <v>103</v>
      </c>
      <c r="G61" s="293">
        <v>618770.65</v>
      </c>
      <c r="H61" s="293"/>
      <c r="I61" s="293"/>
      <c r="J61" s="320"/>
      <c r="K61" s="293">
        <f>628934.8-G61</f>
        <v>10164.150000000023</v>
      </c>
      <c r="L61" s="295">
        <f t="shared" si="5"/>
        <v>628934.80000000005</v>
      </c>
    </row>
    <row r="62" spans="1:12" s="361" customFormat="1">
      <c r="A62" s="283"/>
      <c r="B62" s="297">
        <v>30</v>
      </c>
      <c r="C62" s="298">
        <f t="shared" si="3"/>
        <v>49</v>
      </c>
      <c r="D62" s="396" t="s">
        <v>365</v>
      </c>
      <c r="E62" s="396"/>
      <c r="F62" s="299" t="s">
        <v>102</v>
      </c>
      <c r="G62" s="293">
        <v>362030.88</v>
      </c>
      <c r="H62" s="293">
        <v>259965.98</v>
      </c>
      <c r="I62" s="293"/>
      <c r="J62" s="320"/>
      <c r="K62" s="293">
        <f>624156.18-G62-H62</f>
        <v>2159.3200000000361</v>
      </c>
      <c r="L62" s="295">
        <f t="shared" si="5"/>
        <v>624156.18000000005</v>
      </c>
    </row>
    <row r="63" spans="1:12" s="361" customFormat="1">
      <c r="A63" s="283"/>
      <c r="B63" s="297">
        <v>31</v>
      </c>
      <c r="C63" s="298">
        <f t="shared" si="3"/>
        <v>49</v>
      </c>
      <c r="D63" s="396" t="s">
        <v>385</v>
      </c>
      <c r="E63" s="396"/>
      <c r="F63" s="299" t="s">
        <v>103</v>
      </c>
      <c r="G63" s="293">
        <v>401919.86</v>
      </c>
      <c r="H63" s="293"/>
      <c r="I63" s="293"/>
      <c r="J63" s="320"/>
      <c r="K63" s="293">
        <f>891842.89-G63</f>
        <v>489923.03</v>
      </c>
      <c r="L63" s="295">
        <f t="shared" si="5"/>
        <v>891842.89</v>
      </c>
    </row>
    <row r="64" spans="1:12" s="361" customFormat="1">
      <c r="A64" s="283"/>
      <c r="B64" s="297">
        <v>32</v>
      </c>
      <c r="C64" s="298">
        <f t="shared" si="3"/>
        <v>49</v>
      </c>
      <c r="D64" s="396" t="s">
        <v>370</v>
      </c>
      <c r="E64" s="396"/>
      <c r="F64" s="299" t="s">
        <v>103</v>
      </c>
      <c r="G64" s="293">
        <v>1895231.92</v>
      </c>
      <c r="H64" s="293">
        <v>611171.23</v>
      </c>
      <c r="I64" s="293"/>
      <c r="J64" s="320">
        <v>81492.789999999994</v>
      </c>
      <c r="K64" s="293">
        <v>133839.22</v>
      </c>
      <c r="L64" s="295">
        <f t="shared" si="5"/>
        <v>2721735.16</v>
      </c>
    </row>
    <row r="65" spans="1:12" s="361" customFormat="1">
      <c r="A65" s="283"/>
      <c r="B65" s="297">
        <v>33</v>
      </c>
      <c r="C65" s="298">
        <f t="shared" ref="C65:C96" si="6">IF(L65&lt;&gt;0,VLOOKUP($D$7,Info_County_Code,2,FALSE),"")</f>
        <v>49</v>
      </c>
      <c r="D65" s="396" t="s">
        <v>366</v>
      </c>
      <c r="E65" s="396"/>
      <c r="F65" s="299" t="s">
        <v>102</v>
      </c>
      <c r="G65" s="293">
        <v>1617773.1</v>
      </c>
      <c r="H65" s="293">
        <v>236115.68</v>
      </c>
      <c r="I65" s="293"/>
      <c r="J65" s="320"/>
      <c r="K65" s="293">
        <f>2170314.72-H65-G65</f>
        <v>316425.94000000018</v>
      </c>
      <c r="L65" s="295">
        <f t="shared" si="5"/>
        <v>2170314.7200000002</v>
      </c>
    </row>
    <row r="66" spans="1:12" s="361" customFormat="1">
      <c r="A66" s="283"/>
      <c r="B66" s="297">
        <v>34</v>
      </c>
      <c r="C66" s="298">
        <f t="shared" si="6"/>
        <v>49</v>
      </c>
      <c r="D66" s="396" t="s">
        <v>367</v>
      </c>
      <c r="E66" s="396"/>
      <c r="F66" s="299" t="s">
        <v>102</v>
      </c>
      <c r="G66" s="293">
        <v>1067451.18</v>
      </c>
      <c r="H66" s="293">
        <v>744149.76</v>
      </c>
      <c r="I66" s="293"/>
      <c r="J66" s="320"/>
      <c r="K66" s="293">
        <v>15792.87</v>
      </c>
      <c r="L66" s="295">
        <f t="shared" si="5"/>
        <v>1827393.81</v>
      </c>
    </row>
    <row r="67" spans="1:12" s="361" customFormat="1" ht="30.75">
      <c r="A67" s="283"/>
      <c r="B67" s="297">
        <v>35</v>
      </c>
      <c r="C67" s="298">
        <f t="shared" si="6"/>
        <v>49</v>
      </c>
      <c r="D67" s="396" t="s">
        <v>368</v>
      </c>
      <c r="E67" s="396"/>
      <c r="F67" s="299" t="s">
        <v>102</v>
      </c>
      <c r="G67" s="293">
        <v>30210.73</v>
      </c>
      <c r="H67" s="293">
        <v>222242.31</v>
      </c>
      <c r="I67" s="293"/>
      <c r="J67" s="320"/>
      <c r="K67" s="293">
        <f>254210.87-H67-G67</f>
        <v>1757.8299999999981</v>
      </c>
      <c r="L67" s="295">
        <f t="shared" si="5"/>
        <v>254210.87</v>
      </c>
    </row>
    <row r="68" spans="1:12" s="361" customFormat="1">
      <c r="A68" s="283"/>
      <c r="B68" s="297">
        <v>36</v>
      </c>
      <c r="C68" s="298">
        <f t="shared" si="6"/>
        <v>49</v>
      </c>
      <c r="D68" s="396" t="s">
        <v>371</v>
      </c>
      <c r="E68" s="396"/>
      <c r="F68" s="299" t="s">
        <v>103</v>
      </c>
      <c r="G68" s="293">
        <v>1459481.73</v>
      </c>
      <c r="H68" s="293">
        <v>1092575.3500000001</v>
      </c>
      <c r="I68" s="293"/>
      <c r="J68" s="320"/>
      <c r="K68" s="293">
        <f>2769793.57-H68-G68</f>
        <v>217736.48999999976</v>
      </c>
      <c r="L68" s="295">
        <f t="shared" si="5"/>
        <v>2769793.57</v>
      </c>
    </row>
    <row r="69" spans="1:12" s="361" customFormat="1" ht="30.75">
      <c r="A69" s="283"/>
      <c r="B69" s="297">
        <v>37</v>
      </c>
      <c r="C69" s="298">
        <f t="shared" si="6"/>
        <v>49</v>
      </c>
      <c r="D69" s="396" t="s">
        <v>369</v>
      </c>
      <c r="E69" s="396"/>
      <c r="F69" s="299" t="s">
        <v>102</v>
      </c>
      <c r="G69" s="293">
        <v>1025988.71</v>
      </c>
      <c r="H69" s="293">
        <v>363329.27</v>
      </c>
      <c r="I69" s="293"/>
      <c r="J69" s="320"/>
      <c r="K69" s="293">
        <f>1522925.57-H69-G69</f>
        <v>133607.59000000008</v>
      </c>
      <c r="L69" s="295">
        <f t="shared" si="5"/>
        <v>1522925.57</v>
      </c>
    </row>
    <row r="70" spans="1:12" s="361" customFormat="1">
      <c r="A70" s="283"/>
      <c r="B70" s="297">
        <v>38</v>
      </c>
      <c r="C70" s="298">
        <f t="shared" si="6"/>
        <v>49</v>
      </c>
      <c r="D70" s="396" t="s">
        <v>352</v>
      </c>
      <c r="E70" s="396"/>
      <c r="F70" s="299" t="s">
        <v>103</v>
      </c>
      <c r="G70" s="293">
        <v>221520.75</v>
      </c>
      <c r="H70" s="293"/>
      <c r="I70" s="293"/>
      <c r="J70" s="320"/>
      <c r="K70" s="293">
        <f>1001646.45-G70</f>
        <v>780125.7</v>
      </c>
      <c r="L70" s="295">
        <f t="shared" si="5"/>
        <v>1001646.45</v>
      </c>
    </row>
    <row r="71" spans="1:12" s="361" customFormat="1">
      <c r="A71" s="283"/>
      <c r="B71" s="297">
        <v>39</v>
      </c>
      <c r="C71" s="298">
        <f t="shared" si="6"/>
        <v>49</v>
      </c>
      <c r="D71" s="396" t="s">
        <v>349</v>
      </c>
      <c r="E71" s="396"/>
      <c r="F71" s="299" t="s">
        <v>103</v>
      </c>
      <c r="G71" s="293">
        <v>124555.83</v>
      </c>
      <c r="H71" s="293"/>
      <c r="I71" s="293"/>
      <c r="J71" s="320"/>
      <c r="K71" s="293"/>
      <c r="L71" s="295">
        <f t="shared" si="5"/>
        <v>124555.83</v>
      </c>
    </row>
    <row r="72" spans="1:12" s="361" customFormat="1">
      <c r="A72" s="283"/>
      <c r="B72" s="297">
        <v>40</v>
      </c>
      <c r="C72" s="298">
        <f t="shared" si="6"/>
        <v>49</v>
      </c>
      <c r="D72" s="396" t="s">
        <v>387</v>
      </c>
      <c r="E72" s="396"/>
      <c r="F72" s="299" t="s">
        <v>103</v>
      </c>
      <c r="G72" s="293">
        <v>317833.7</v>
      </c>
      <c r="H72" s="293"/>
      <c r="I72" s="293"/>
      <c r="J72" s="320"/>
      <c r="K72" s="293">
        <f>582940.31-G72</f>
        <v>265106.61000000004</v>
      </c>
      <c r="L72" s="295">
        <f t="shared" si="5"/>
        <v>582940.31000000006</v>
      </c>
    </row>
    <row r="73" spans="1:12" s="361" customFormat="1">
      <c r="A73" s="283"/>
      <c r="B73" s="297">
        <v>41</v>
      </c>
      <c r="C73" s="298">
        <f t="shared" si="6"/>
        <v>49</v>
      </c>
      <c r="D73" s="396" t="s">
        <v>381</v>
      </c>
      <c r="E73" s="396"/>
      <c r="F73" s="299" t="s">
        <v>103</v>
      </c>
      <c r="G73" s="293"/>
      <c r="H73" s="293">
        <v>1267624.1499999999</v>
      </c>
      <c r="I73" s="293"/>
      <c r="J73" s="320">
        <v>957677.86</v>
      </c>
      <c r="K73" s="293">
        <f>3107280.45-I73-J73-H73</f>
        <v>881978.44000000041</v>
      </c>
      <c r="L73" s="295">
        <f t="shared" si="5"/>
        <v>3107280.45</v>
      </c>
    </row>
    <row r="74" spans="1:12" s="361" customFormat="1">
      <c r="A74" s="283"/>
      <c r="B74" s="297">
        <v>42</v>
      </c>
      <c r="C74" s="298">
        <f t="shared" si="6"/>
        <v>49</v>
      </c>
      <c r="D74" s="396" t="s">
        <v>359</v>
      </c>
      <c r="E74" s="396"/>
      <c r="F74" s="299" t="s">
        <v>103</v>
      </c>
      <c r="G74" s="293">
        <v>70608.81</v>
      </c>
      <c r="H74" s="293"/>
      <c r="I74" s="293"/>
      <c r="J74" s="320"/>
      <c r="K74" s="293"/>
      <c r="L74" s="295">
        <f t="shared" si="5"/>
        <v>70608.81</v>
      </c>
    </row>
    <row r="75" spans="1:12" s="361" customFormat="1">
      <c r="A75" s="283"/>
      <c r="B75" s="297">
        <v>43</v>
      </c>
      <c r="C75" s="298">
        <f t="shared" si="6"/>
        <v>49</v>
      </c>
      <c r="D75" s="396" t="s">
        <v>360</v>
      </c>
      <c r="E75" s="396"/>
      <c r="F75" s="299" t="s">
        <v>103</v>
      </c>
      <c r="G75" s="293">
        <v>364683.19</v>
      </c>
      <c r="H75" s="293"/>
      <c r="I75" s="293"/>
      <c r="J75" s="320"/>
      <c r="K75" s="293"/>
      <c r="L75" s="295">
        <f t="shared" si="5"/>
        <v>364683.19</v>
      </c>
    </row>
    <row r="76" spans="1:12" s="361" customFormat="1">
      <c r="A76" s="283"/>
      <c r="B76" s="297">
        <v>44</v>
      </c>
      <c r="C76" s="298">
        <f t="shared" si="6"/>
        <v>49</v>
      </c>
      <c r="D76" s="396" t="s">
        <v>361</v>
      </c>
      <c r="E76" s="396"/>
      <c r="F76" s="299" t="s">
        <v>103</v>
      </c>
      <c r="G76" s="293">
        <v>242911.38</v>
      </c>
      <c r="H76" s="293"/>
      <c r="I76" s="293"/>
      <c r="J76" s="320"/>
      <c r="K76" s="293"/>
      <c r="L76" s="295">
        <f t="shared" si="5"/>
        <v>242911.38</v>
      </c>
    </row>
    <row r="77" spans="1:12">
      <c r="A77" s="283"/>
      <c r="B77" s="297">
        <v>45</v>
      </c>
      <c r="C77" s="298" t="str">
        <f t="shared" si="6"/>
        <v/>
      </c>
      <c r="D77" s="396"/>
      <c r="E77" s="396"/>
      <c r="F77" s="299"/>
      <c r="G77" s="293"/>
      <c r="H77" s="293"/>
      <c r="I77" s="293"/>
      <c r="J77" s="320"/>
      <c r="K77" s="293"/>
      <c r="L77" s="295">
        <f t="shared" si="5"/>
        <v>0</v>
      </c>
    </row>
    <row r="78" spans="1:12">
      <c r="A78" s="283"/>
      <c r="B78" s="297">
        <v>46</v>
      </c>
      <c r="C78" s="298" t="str">
        <f t="shared" si="6"/>
        <v/>
      </c>
      <c r="D78" s="396"/>
      <c r="E78" s="396"/>
      <c r="F78" s="299"/>
      <c r="G78" s="293"/>
      <c r="H78" s="293"/>
      <c r="I78" s="293"/>
      <c r="J78" s="320"/>
      <c r="K78" s="293"/>
      <c r="L78" s="295">
        <f t="shared" si="5"/>
        <v>0</v>
      </c>
    </row>
    <row r="79" spans="1:12">
      <c r="A79" s="283"/>
      <c r="B79" s="297">
        <v>47</v>
      </c>
      <c r="C79" s="298" t="str">
        <f t="shared" si="6"/>
        <v/>
      </c>
      <c r="D79" s="396"/>
      <c r="E79" s="396"/>
      <c r="F79" s="299"/>
      <c r="G79" s="293"/>
      <c r="H79" s="293"/>
      <c r="I79" s="293"/>
      <c r="J79" s="320"/>
      <c r="K79" s="293"/>
      <c r="L79" s="295">
        <f t="shared" ref="L79:L97" si="7">SUM(G79:K79)</f>
        <v>0</v>
      </c>
    </row>
    <row r="80" spans="1:12">
      <c r="A80" s="283"/>
      <c r="B80" s="297">
        <v>48</v>
      </c>
      <c r="C80" s="298" t="str">
        <f t="shared" si="6"/>
        <v/>
      </c>
      <c r="D80" s="396"/>
      <c r="E80" s="396"/>
      <c r="F80" s="299"/>
      <c r="G80" s="293"/>
      <c r="H80" s="293"/>
      <c r="I80" s="293"/>
      <c r="J80" s="320"/>
      <c r="K80" s="293"/>
      <c r="L80" s="295">
        <f t="shared" si="7"/>
        <v>0</v>
      </c>
    </row>
    <row r="81" spans="1:12">
      <c r="A81" s="283"/>
      <c r="B81" s="297">
        <v>49</v>
      </c>
      <c r="C81" s="298" t="str">
        <f t="shared" si="6"/>
        <v/>
      </c>
      <c r="D81" s="396"/>
      <c r="E81" s="396"/>
      <c r="F81" s="299"/>
      <c r="G81" s="293"/>
      <c r="H81" s="293"/>
      <c r="I81" s="293"/>
      <c r="J81" s="320"/>
      <c r="K81" s="293"/>
      <c r="L81" s="295">
        <f t="shared" si="7"/>
        <v>0</v>
      </c>
    </row>
    <row r="82" spans="1:12">
      <c r="A82" s="283"/>
      <c r="B82" s="297">
        <v>50</v>
      </c>
      <c r="C82" s="298" t="str">
        <f t="shared" si="6"/>
        <v/>
      </c>
      <c r="D82" s="402"/>
      <c r="E82" s="402"/>
      <c r="F82" s="299"/>
      <c r="G82" s="293"/>
      <c r="H82" s="293"/>
      <c r="I82" s="293"/>
      <c r="J82" s="320"/>
      <c r="K82" s="293"/>
      <c r="L82" s="295">
        <f t="shared" si="7"/>
        <v>0</v>
      </c>
    </row>
    <row r="83" spans="1:12">
      <c r="A83" s="283"/>
      <c r="B83" s="297">
        <v>51</v>
      </c>
      <c r="C83" s="298" t="str">
        <f t="shared" si="6"/>
        <v/>
      </c>
      <c r="D83" s="366"/>
      <c r="E83" s="366"/>
      <c r="F83" s="299"/>
      <c r="G83" s="293"/>
      <c r="H83" s="293"/>
      <c r="I83" s="293"/>
      <c r="J83" s="320"/>
      <c r="K83" s="293"/>
      <c r="L83" s="295">
        <f t="shared" si="7"/>
        <v>0</v>
      </c>
    </row>
    <row r="84" spans="1:12">
      <c r="A84" s="283"/>
      <c r="B84" s="297">
        <v>52</v>
      </c>
      <c r="C84" s="298" t="str">
        <f t="shared" si="6"/>
        <v/>
      </c>
      <c r="D84" s="366"/>
      <c r="E84" s="366"/>
      <c r="F84" s="299"/>
      <c r="G84" s="293"/>
      <c r="H84" s="293"/>
      <c r="I84" s="293"/>
      <c r="J84" s="320"/>
      <c r="K84" s="293"/>
      <c r="L84" s="295">
        <f t="shared" si="7"/>
        <v>0</v>
      </c>
    </row>
    <row r="85" spans="1:12">
      <c r="A85" s="283"/>
      <c r="B85" s="297">
        <v>53</v>
      </c>
      <c r="C85" s="298" t="str">
        <f t="shared" si="6"/>
        <v/>
      </c>
      <c r="D85" s="366"/>
      <c r="E85" s="366"/>
      <c r="F85" s="299"/>
      <c r="G85" s="293"/>
      <c r="H85" s="293"/>
      <c r="I85" s="293"/>
      <c r="J85" s="320"/>
      <c r="K85" s="293"/>
      <c r="L85" s="295">
        <f t="shared" si="7"/>
        <v>0</v>
      </c>
    </row>
    <row r="86" spans="1:12">
      <c r="A86" s="283"/>
      <c r="B86" s="297">
        <v>54</v>
      </c>
      <c r="C86" s="298" t="str">
        <f t="shared" si="6"/>
        <v/>
      </c>
      <c r="D86" s="366"/>
      <c r="E86" s="366"/>
      <c r="F86" s="299"/>
      <c r="G86" s="293"/>
      <c r="H86" s="293"/>
      <c r="I86" s="293"/>
      <c r="J86" s="320"/>
      <c r="K86" s="293"/>
      <c r="L86" s="295">
        <f t="shared" si="7"/>
        <v>0</v>
      </c>
    </row>
    <row r="87" spans="1:12">
      <c r="A87" s="283"/>
      <c r="B87" s="297">
        <v>55</v>
      </c>
      <c r="C87" s="298" t="str">
        <f t="shared" si="6"/>
        <v/>
      </c>
      <c r="D87" s="366"/>
      <c r="E87" s="366"/>
      <c r="F87" s="299"/>
      <c r="G87" s="293"/>
      <c r="H87" s="293"/>
      <c r="I87" s="293"/>
      <c r="J87" s="320"/>
      <c r="K87" s="293"/>
      <c r="L87" s="295">
        <f t="shared" si="7"/>
        <v>0</v>
      </c>
    </row>
    <row r="88" spans="1:12">
      <c r="A88" s="283"/>
      <c r="B88" s="297">
        <v>56</v>
      </c>
      <c r="C88" s="298" t="str">
        <f t="shared" si="6"/>
        <v/>
      </c>
      <c r="D88" s="366"/>
      <c r="E88" s="366"/>
      <c r="F88" s="299"/>
      <c r="G88" s="293"/>
      <c r="H88" s="293"/>
      <c r="I88" s="293"/>
      <c r="J88" s="320"/>
      <c r="K88" s="293"/>
      <c r="L88" s="295">
        <f t="shared" si="7"/>
        <v>0</v>
      </c>
    </row>
    <row r="89" spans="1:12">
      <c r="A89" s="283"/>
      <c r="B89" s="297">
        <v>57</v>
      </c>
      <c r="C89" s="298" t="str">
        <f t="shared" si="6"/>
        <v/>
      </c>
      <c r="D89" s="366"/>
      <c r="E89" s="366"/>
      <c r="F89" s="299"/>
      <c r="G89" s="293"/>
      <c r="H89" s="293"/>
      <c r="I89" s="293"/>
      <c r="J89" s="320"/>
      <c r="K89" s="293"/>
      <c r="L89" s="295">
        <f t="shared" si="7"/>
        <v>0</v>
      </c>
    </row>
    <row r="90" spans="1:12">
      <c r="A90" s="283"/>
      <c r="B90" s="297">
        <v>58</v>
      </c>
      <c r="C90" s="298" t="str">
        <f t="shared" si="6"/>
        <v/>
      </c>
      <c r="D90" s="366"/>
      <c r="E90" s="366"/>
      <c r="F90" s="299"/>
      <c r="G90" s="293"/>
      <c r="H90" s="293"/>
      <c r="I90" s="293"/>
      <c r="J90" s="320"/>
      <c r="K90" s="293"/>
      <c r="L90" s="295">
        <f t="shared" si="7"/>
        <v>0</v>
      </c>
    </row>
    <row r="91" spans="1:12">
      <c r="A91" s="283"/>
      <c r="B91" s="297">
        <v>59</v>
      </c>
      <c r="C91" s="298" t="str">
        <f t="shared" si="6"/>
        <v/>
      </c>
      <c r="D91" s="366"/>
      <c r="E91" s="366"/>
      <c r="F91" s="299"/>
      <c r="G91" s="293"/>
      <c r="H91" s="293"/>
      <c r="I91" s="293"/>
      <c r="J91" s="320"/>
      <c r="K91" s="293"/>
      <c r="L91" s="295">
        <f t="shared" si="7"/>
        <v>0</v>
      </c>
    </row>
    <row r="92" spans="1:12">
      <c r="A92" s="283"/>
      <c r="B92" s="297">
        <v>60</v>
      </c>
      <c r="C92" s="298" t="str">
        <f t="shared" si="6"/>
        <v/>
      </c>
      <c r="D92" s="366"/>
      <c r="E92" s="366"/>
      <c r="F92" s="299"/>
      <c r="G92" s="293"/>
      <c r="H92" s="293"/>
      <c r="I92" s="293"/>
      <c r="J92" s="320"/>
      <c r="K92" s="293"/>
      <c r="L92" s="295">
        <f t="shared" si="7"/>
        <v>0</v>
      </c>
    </row>
    <row r="93" spans="1:12">
      <c r="A93" s="283"/>
      <c r="B93" s="297">
        <v>61</v>
      </c>
      <c r="C93" s="298" t="str">
        <f t="shared" si="6"/>
        <v/>
      </c>
      <c r="D93" s="366"/>
      <c r="E93" s="366"/>
      <c r="F93" s="299"/>
      <c r="G93" s="293"/>
      <c r="H93" s="293"/>
      <c r="I93" s="293"/>
      <c r="J93" s="320"/>
      <c r="K93" s="293"/>
      <c r="L93" s="295">
        <f t="shared" si="7"/>
        <v>0</v>
      </c>
    </row>
    <row r="94" spans="1:12">
      <c r="A94" s="283"/>
      <c r="B94" s="297">
        <v>62</v>
      </c>
      <c r="C94" s="298" t="str">
        <f t="shared" si="6"/>
        <v/>
      </c>
      <c r="D94" s="366"/>
      <c r="E94" s="366"/>
      <c r="F94" s="299"/>
      <c r="G94" s="293"/>
      <c r="H94" s="293"/>
      <c r="I94" s="293"/>
      <c r="J94" s="320"/>
      <c r="K94" s="293"/>
      <c r="L94" s="295">
        <f t="shared" si="7"/>
        <v>0</v>
      </c>
    </row>
    <row r="95" spans="1:12">
      <c r="A95" s="283"/>
      <c r="B95" s="297">
        <v>63</v>
      </c>
      <c r="C95" s="298" t="str">
        <f t="shared" si="6"/>
        <v/>
      </c>
      <c r="D95" s="366"/>
      <c r="E95" s="366"/>
      <c r="F95" s="299"/>
      <c r="G95" s="293"/>
      <c r="H95" s="293"/>
      <c r="I95" s="293"/>
      <c r="J95" s="320"/>
      <c r="K95" s="293"/>
      <c r="L95" s="295">
        <f t="shared" si="7"/>
        <v>0</v>
      </c>
    </row>
    <row r="96" spans="1:12">
      <c r="A96" s="283"/>
      <c r="B96" s="297">
        <v>64</v>
      </c>
      <c r="C96" s="298" t="str">
        <f t="shared" si="6"/>
        <v/>
      </c>
      <c r="D96" s="366"/>
      <c r="E96" s="366"/>
      <c r="F96" s="299"/>
      <c r="G96" s="293"/>
      <c r="H96" s="293"/>
      <c r="I96" s="293"/>
      <c r="J96" s="320"/>
      <c r="K96" s="293"/>
      <c r="L96" s="295">
        <f t="shared" si="7"/>
        <v>0</v>
      </c>
    </row>
    <row r="97" spans="1:12">
      <c r="A97" s="283"/>
      <c r="B97" s="297">
        <v>65</v>
      </c>
      <c r="C97" s="298" t="str">
        <f t="shared" ref="C97:C132" si="8">IF(L97&lt;&gt;0,VLOOKUP($D$7,Info_County_Code,2,FALSE),"")</f>
        <v/>
      </c>
      <c r="D97" s="366"/>
      <c r="E97" s="366"/>
      <c r="F97" s="299"/>
      <c r="G97" s="293"/>
      <c r="H97" s="293"/>
      <c r="I97" s="293"/>
      <c r="J97" s="320"/>
      <c r="K97" s="293"/>
      <c r="L97" s="295">
        <f t="shared" si="7"/>
        <v>0</v>
      </c>
    </row>
    <row r="98" spans="1:12">
      <c r="A98" s="283"/>
      <c r="B98" s="297">
        <v>66</v>
      </c>
      <c r="C98" s="298" t="str">
        <f t="shared" si="8"/>
        <v/>
      </c>
      <c r="D98" s="366"/>
      <c r="E98" s="366"/>
      <c r="F98" s="299"/>
      <c r="G98" s="293"/>
      <c r="H98" s="293"/>
      <c r="I98" s="293"/>
      <c r="J98" s="320"/>
      <c r="K98" s="293"/>
      <c r="L98" s="295">
        <f t="shared" ref="L98:L109" si="9">SUM(G98:K98)</f>
        <v>0</v>
      </c>
    </row>
    <row r="99" spans="1:12">
      <c r="A99" s="283"/>
      <c r="B99" s="297">
        <v>67</v>
      </c>
      <c r="C99" s="298" t="str">
        <f t="shared" si="8"/>
        <v/>
      </c>
      <c r="D99" s="366"/>
      <c r="E99" s="366"/>
      <c r="F99" s="299"/>
      <c r="G99" s="293"/>
      <c r="H99" s="293"/>
      <c r="I99" s="293"/>
      <c r="J99" s="320"/>
      <c r="K99" s="293"/>
      <c r="L99" s="295">
        <f t="shared" si="9"/>
        <v>0</v>
      </c>
    </row>
    <row r="100" spans="1:12">
      <c r="A100" s="283"/>
      <c r="B100" s="297">
        <v>68</v>
      </c>
      <c r="C100" s="298" t="str">
        <f t="shared" si="8"/>
        <v/>
      </c>
      <c r="D100" s="366"/>
      <c r="E100" s="366"/>
      <c r="F100" s="299"/>
      <c r="G100" s="293"/>
      <c r="H100" s="293"/>
      <c r="I100" s="293"/>
      <c r="J100" s="320"/>
      <c r="K100" s="293"/>
      <c r="L100" s="295">
        <f t="shared" si="9"/>
        <v>0</v>
      </c>
    </row>
    <row r="101" spans="1:12">
      <c r="A101" s="283"/>
      <c r="B101" s="297">
        <v>69</v>
      </c>
      <c r="C101" s="298" t="str">
        <f t="shared" si="8"/>
        <v/>
      </c>
      <c r="D101" s="366"/>
      <c r="E101" s="366"/>
      <c r="F101" s="299"/>
      <c r="G101" s="293"/>
      <c r="H101" s="293"/>
      <c r="I101" s="293"/>
      <c r="J101" s="320"/>
      <c r="K101" s="293"/>
      <c r="L101" s="295">
        <f t="shared" si="9"/>
        <v>0</v>
      </c>
    </row>
    <row r="102" spans="1:12">
      <c r="A102" s="283"/>
      <c r="B102" s="297">
        <v>70</v>
      </c>
      <c r="C102" s="298" t="str">
        <f t="shared" si="8"/>
        <v/>
      </c>
      <c r="D102" s="366"/>
      <c r="E102" s="366"/>
      <c r="F102" s="299"/>
      <c r="G102" s="293"/>
      <c r="H102" s="293"/>
      <c r="I102" s="293"/>
      <c r="J102" s="320"/>
      <c r="K102" s="293"/>
      <c r="L102" s="295">
        <f t="shared" si="9"/>
        <v>0</v>
      </c>
    </row>
    <row r="103" spans="1:12">
      <c r="A103" s="283"/>
      <c r="B103" s="297">
        <v>71</v>
      </c>
      <c r="C103" s="298" t="str">
        <f t="shared" si="8"/>
        <v/>
      </c>
      <c r="D103" s="366"/>
      <c r="E103" s="366"/>
      <c r="F103" s="299"/>
      <c r="G103" s="293"/>
      <c r="H103" s="293"/>
      <c r="I103" s="293"/>
      <c r="J103" s="320"/>
      <c r="K103" s="293"/>
      <c r="L103" s="295">
        <f t="shared" si="9"/>
        <v>0</v>
      </c>
    </row>
    <row r="104" spans="1:12">
      <c r="A104" s="283"/>
      <c r="B104" s="297">
        <v>72</v>
      </c>
      <c r="C104" s="298" t="str">
        <f t="shared" si="8"/>
        <v/>
      </c>
      <c r="D104" s="366"/>
      <c r="E104" s="366"/>
      <c r="F104" s="299"/>
      <c r="G104" s="293"/>
      <c r="H104" s="293"/>
      <c r="I104" s="293"/>
      <c r="J104" s="320"/>
      <c r="K104" s="293"/>
      <c r="L104" s="295">
        <f t="shared" si="9"/>
        <v>0</v>
      </c>
    </row>
    <row r="105" spans="1:12">
      <c r="A105" s="283"/>
      <c r="B105" s="297">
        <v>73</v>
      </c>
      <c r="C105" s="298" t="str">
        <f t="shared" si="8"/>
        <v/>
      </c>
      <c r="D105" s="366"/>
      <c r="E105" s="366"/>
      <c r="F105" s="299"/>
      <c r="G105" s="293"/>
      <c r="H105" s="293"/>
      <c r="I105" s="293"/>
      <c r="J105" s="320"/>
      <c r="K105" s="293"/>
      <c r="L105" s="295">
        <f t="shared" si="9"/>
        <v>0</v>
      </c>
    </row>
    <row r="106" spans="1:12">
      <c r="A106" s="283"/>
      <c r="B106" s="297">
        <v>74</v>
      </c>
      <c r="C106" s="298" t="str">
        <f t="shared" si="8"/>
        <v/>
      </c>
      <c r="D106" s="366"/>
      <c r="E106" s="366"/>
      <c r="F106" s="299"/>
      <c r="G106" s="293"/>
      <c r="H106" s="293"/>
      <c r="I106" s="293"/>
      <c r="J106" s="320"/>
      <c r="K106" s="293"/>
      <c r="L106" s="295">
        <f t="shared" si="9"/>
        <v>0</v>
      </c>
    </row>
    <row r="107" spans="1:12">
      <c r="A107" s="283"/>
      <c r="B107" s="297">
        <v>75</v>
      </c>
      <c r="C107" s="298" t="str">
        <f t="shared" si="8"/>
        <v/>
      </c>
      <c r="D107" s="366"/>
      <c r="E107" s="366"/>
      <c r="F107" s="299"/>
      <c r="G107" s="293"/>
      <c r="H107" s="293"/>
      <c r="I107" s="293"/>
      <c r="J107" s="320"/>
      <c r="K107" s="293"/>
      <c r="L107" s="295">
        <f t="shared" si="9"/>
        <v>0</v>
      </c>
    </row>
    <row r="108" spans="1:12">
      <c r="A108" s="283"/>
      <c r="B108" s="297">
        <v>76</v>
      </c>
      <c r="C108" s="298" t="str">
        <f t="shared" si="8"/>
        <v/>
      </c>
      <c r="D108" s="366"/>
      <c r="E108" s="366"/>
      <c r="F108" s="299"/>
      <c r="G108" s="293"/>
      <c r="H108" s="293"/>
      <c r="I108" s="293"/>
      <c r="J108" s="320"/>
      <c r="K108" s="293"/>
      <c r="L108" s="295">
        <f t="shared" si="9"/>
        <v>0</v>
      </c>
    </row>
    <row r="109" spans="1:12">
      <c r="A109" s="283"/>
      <c r="B109" s="297">
        <v>77</v>
      </c>
      <c r="C109" s="298" t="str">
        <f t="shared" si="8"/>
        <v/>
      </c>
      <c r="D109" s="366"/>
      <c r="E109" s="366"/>
      <c r="F109" s="299"/>
      <c r="G109" s="293"/>
      <c r="H109" s="293"/>
      <c r="I109" s="293"/>
      <c r="J109" s="320"/>
      <c r="K109" s="293"/>
      <c r="L109" s="295">
        <f t="shared" si="9"/>
        <v>0</v>
      </c>
    </row>
    <row r="110" spans="1:12" s="361" customFormat="1">
      <c r="A110" s="283"/>
      <c r="B110" s="297">
        <v>78</v>
      </c>
      <c r="C110" s="298" t="str">
        <f t="shared" si="8"/>
        <v/>
      </c>
      <c r="D110" s="366"/>
      <c r="E110" s="366"/>
      <c r="F110" s="299"/>
      <c r="G110" s="293"/>
      <c r="H110" s="293"/>
      <c r="I110" s="293"/>
      <c r="J110" s="320"/>
      <c r="K110" s="293"/>
      <c r="L110" s="295">
        <f>SUM(G110:K110)</f>
        <v>0</v>
      </c>
    </row>
    <row r="111" spans="1:12" s="361" customFormat="1">
      <c r="A111" s="283"/>
      <c r="B111" s="297">
        <v>79</v>
      </c>
      <c r="C111" s="298" t="str">
        <f t="shared" si="8"/>
        <v/>
      </c>
      <c r="D111" s="366"/>
      <c r="E111" s="366"/>
      <c r="F111" s="299"/>
      <c r="G111" s="293"/>
      <c r="H111" s="293"/>
      <c r="I111" s="293"/>
      <c r="J111" s="320"/>
      <c r="K111" s="293"/>
      <c r="L111" s="295">
        <f t="shared" ref="L111:L119" si="10">SUM(G111:K111)</f>
        <v>0</v>
      </c>
    </row>
    <row r="112" spans="1:12" s="361" customFormat="1">
      <c r="A112" s="283"/>
      <c r="B112" s="297">
        <v>80</v>
      </c>
      <c r="C112" s="298" t="str">
        <f t="shared" si="8"/>
        <v/>
      </c>
      <c r="D112" s="366"/>
      <c r="E112" s="366"/>
      <c r="F112" s="299"/>
      <c r="G112" s="293"/>
      <c r="H112" s="293"/>
      <c r="I112" s="293"/>
      <c r="J112" s="320"/>
      <c r="K112" s="293"/>
      <c r="L112" s="295">
        <f t="shared" si="10"/>
        <v>0</v>
      </c>
    </row>
    <row r="113" spans="1:12" s="361" customFormat="1">
      <c r="A113" s="283"/>
      <c r="B113" s="297">
        <v>81</v>
      </c>
      <c r="C113" s="298" t="str">
        <f t="shared" si="8"/>
        <v/>
      </c>
      <c r="D113" s="366"/>
      <c r="E113" s="366"/>
      <c r="F113" s="299"/>
      <c r="G113" s="293"/>
      <c r="H113" s="293"/>
      <c r="I113" s="293"/>
      <c r="J113" s="320"/>
      <c r="K113" s="293"/>
      <c r="L113" s="295">
        <f t="shared" si="10"/>
        <v>0</v>
      </c>
    </row>
    <row r="114" spans="1:12" s="361" customFormat="1">
      <c r="A114" s="283"/>
      <c r="B114" s="297">
        <v>82</v>
      </c>
      <c r="C114" s="298" t="str">
        <f t="shared" si="8"/>
        <v/>
      </c>
      <c r="D114" s="366"/>
      <c r="E114" s="366"/>
      <c r="F114" s="299"/>
      <c r="G114" s="293"/>
      <c r="H114" s="293"/>
      <c r="I114" s="293"/>
      <c r="J114" s="320"/>
      <c r="K114" s="293"/>
      <c r="L114" s="295">
        <f t="shared" si="10"/>
        <v>0</v>
      </c>
    </row>
    <row r="115" spans="1:12" s="361" customFormat="1">
      <c r="A115" s="283"/>
      <c r="B115" s="297">
        <v>83</v>
      </c>
      <c r="C115" s="298" t="str">
        <f t="shared" si="8"/>
        <v/>
      </c>
      <c r="D115" s="366"/>
      <c r="E115" s="366"/>
      <c r="F115" s="299"/>
      <c r="G115" s="293"/>
      <c r="H115" s="293"/>
      <c r="I115" s="293"/>
      <c r="J115" s="320"/>
      <c r="K115" s="293"/>
      <c r="L115" s="295">
        <f t="shared" si="10"/>
        <v>0</v>
      </c>
    </row>
    <row r="116" spans="1:12" s="361" customFormat="1">
      <c r="A116" s="283"/>
      <c r="B116" s="297">
        <v>84</v>
      </c>
      <c r="C116" s="298" t="str">
        <f t="shared" si="8"/>
        <v/>
      </c>
      <c r="D116" s="366"/>
      <c r="E116" s="366"/>
      <c r="F116" s="299"/>
      <c r="G116" s="293"/>
      <c r="H116" s="293"/>
      <c r="I116" s="293"/>
      <c r="J116" s="320"/>
      <c r="K116" s="293"/>
      <c r="L116" s="295">
        <f t="shared" si="10"/>
        <v>0</v>
      </c>
    </row>
    <row r="117" spans="1:12" s="361" customFormat="1">
      <c r="A117" s="283"/>
      <c r="B117" s="297">
        <v>85</v>
      </c>
      <c r="C117" s="298" t="str">
        <f t="shared" si="8"/>
        <v/>
      </c>
      <c r="D117" s="366"/>
      <c r="E117" s="366"/>
      <c r="F117" s="299"/>
      <c r="G117" s="293"/>
      <c r="H117" s="293"/>
      <c r="I117" s="293"/>
      <c r="J117" s="320"/>
      <c r="K117" s="293"/>
      <c r="L117" s="295">
        <f t="shared" si="10"/>
        <v>0</v>
      </c>
    </row>
    <row r="118" spans="1:12" s="361" customFormat="1">
      <c r="A118" s="283"/>
      <c r="B118" s="297">
        <v>86</v>
      </c>
      <c r="C118" s="298" t="str">
        <f t="shared" si="8"/>
        <v/>
      </c>
      <c r="D118" s="366"/>
      <c r="E118" s="366"/>
      <c r="F118" s="299"/>
      <c r="G118" s="293"/>
      <c r="H118" s="293"/>
      <c r="I118" s="293"/>
      <c r="J118" s="320"/>
      <c r="K118" s="293"/>
      <c r="L118" s="295">
        <f t="shared" si="10"/>
        <v>0</v>
      </c>
    </row>
    <row r="119" spans="1:12" s="361" customFormat="1">
      <c r="A119" s="283"/>
      <c r="B119" s="297">
        <v>87</v>
      </c>
      <c r="C119" s="298" t="str">
        <f t="shared" si="8"/>
        <v/>
      </c>
      <c r="D119" s="366"/>
      <c r="E119" s="366"/>
      <c r="F119" s="299"/>
      <c r="G119" s="293"/>
      <c r="H119" s="293"/>
      <c r="I119" s="293"/>
      <c r="J119" s="320"/>
      <c r="K119" s="293"/>
      <c r="L119" s="295">
        <f t="shared" si="10"/>
        <v>0</v>
      </c>
    </row>
    <row r="120" spans="1:12">
      <c r="A120" s="283"/>
      <c r="B120" s="297">
        <v>88</v>
      </c>
      <c r="C120" s="298" t="str">
        <f t="shared" si="8"/>
        <v/>
      </c>
      <c r="D120" s="366"/>
      <c r="E120" s="366"/>
      <c r="F120" s="299"/>
      <c r="G120" s="293"/>
      <c r="H120" s="293"/>
      <c r="I120" s="293"/>
      <c r="J120" s="320"/>
      <c r="K120" s="293"/>
      <c r="L120" s="295">
        <f>SUM(G120:K120)</f>
        <v>0</v>
      </c>
    </row>
    <row r="121" spans="1:12">
      <c r="A121" s="283"/>
      <c r="B121" s="297">
        <v>89</v>
      </c>
      <c r="C121" s="298" t="str">
        <f t="shared" si="8"/>
        <v/>
      </c>
      <c r="D121" s="366"/>
      <c r="E121" s="366"/>
      <c r="F121" s="299"/>
      <c r="G121" s="293"/>
      <c r="H121" s="293"/>
      <c r="I121" s="293"/>
      <c r="J121" s="320"/>
      <c r="K121" s="293"/>
      <c r="L121" s="295">
        <f t="shared" ref="L121:L126" si="11">SUM(G121:K121)</f>
        <v>0</v>
      </c>
    </row>
    <row r="122" spans="1:12">
      <c r="A122" s="283"/>
      <c r="B122" s="297">
        <v>90</v>
      </c>
      <c r="C122" s="298" t="str">
        <f t="shared" si="8"/>
        <v/>
      </c>
      <c r="D122" s="366"/>
      <c r="E122" s="366"/>
      <c r="F122" s="299"/>
      <c r="G122" s="293"/>
      <c r="H122" s="293"/>
      <c r="I122" s="293"/>
      <c r="J122" s="320"/>
      <c r="K122" s="293"/>
      <c r="L122" s="295">
        <f t="shared" si="11"/>
        <v>0</v>
      </c>
    </row>
    <row r="123" spans="1:12">
      <c r="A123" s="283"/>
      <c r="B123" s="297">
        <v>91</v>
      </c>
      <c r="C123" s="298" t="str">
        <f t="shared" si="8"/>
        <v/>
      </c>
      <c r="D123" s="366"/>
      <c r="E123" s="366"/>
      <c r="F123" s="299"/>
      <c r="G123" s="293"/>
      <c r="H123" s="293"/>
      <c r="I123" s="293"/>
      <c r="J123" s="320"/>
      <c r="K123" s="293"/>
      <c r="L123" s="295">
        <f>SUM(G123:K123)</f>
        <v>0</v>
      </c>
    </row>
    <row r="124" spans="1:12">
      <c r="A124" s="283"/>
      <c r="B124" s="297">
        <v>92</v>
      </c>
      <c r="C124" s="298" t="str">
        <f t="shared" si="8"/>
        <v/>
      </c>
      <c r="D124" s="366"/>
      <c r="E124" s="366"/>
      <c r="F124" s="299"/>
      <c r="G124" s="293"/>
      <c r="H124" s="293"/>
      <c r="I124" s="293"/>
      <c r="J124" s="320"/>
      <c r="K124" s="293"/>
      <c r="L124" s="295">
        <f t="shared" si="11"/>
        <v>0</v>
      </c>
    </row>
    <row r="125" spans="1:12">
      <c r="A125" s="283"/>
      <c r="B125" s="297">
        <v>93</v>
      </c>
      <c r="C125" s="298" t="str">
        <f t="shared" si="8"/>
        <v/>
      </c>
      <c r="D125" s="366"/>
      <c r="E125" s="366"/>
      <c r="F125" s="299"/>
      <c r="G125" s="293"/>
      <c r="H125" s="293"/>
      <c r="I125" s="293"/>
      <c r="J125" s="320"/>
      <c r="K125" s="293"/>
      <c r="L125" s="295">
        <f t="shared" si="11"/>
        <v>0</v>
      </c>
    </row>
    <row r="126" spans="1:12">
      <c r="A126" s="283"/>
      <c r="B126" s="297">
        <v>94</v>
      </c>
      <c r="C126" s="298" t="str">
        <f t="shared" si="8"/>
        <v/>
      </c>
      <c r="D126" s="366"/>
      <c r="E126" s="366"/>
      <c r="F126" s="299"/>
      <c r="G126" s="293"/>
      <c r="H126" s="293"/>
      <c r="I126" s="293"/>
      <c r="J126" s="320"/>
      <c r="K126" s="293"/>
      <c r="L126" s="295">
        <f t="shared" si="11"/>
        <v>0</v>
      </c>
    </row>
    <row r="127" spans="1:12" s="361" customFormat="1">
      <c r="A127" s="283"/>
      <c r="B127" s="297">
        <v>95</v>
      </c>
      <c r="C127" s="298" t="str">
        <f t="shared" si="8"/>
        <v/>
      </c>
      <c r="D127" s="366"/>
      <c r="E127" s="366"/>
      <c r="F127" s="299"/>
      <c r="G127" s="293"/>
      <c r="H127" s="293"/>
      <c r="I127" s="293"/>
      <c r="J127" s="320"/>
      <c r="K127" s="293"/>
      <c r="L127" s="295">
        <f>SUM(G127:K127)</f>
        <v>0</v>
      </c>
    </row>
    <row r="128" spans="1:12" s="361" customFormat="1">
      <c r="A128" s="283"/>
      <c r="B128" s="297">
        <v>96</v>
      </c>
      <c r="C128" s="298" t="str">
        <f t="shared" si="8"/>
        <v/>
      </c>
      <c r="D128" s="366"/>
      <c r="E128" s="366"/>
      <c r="F128" s="299"/>
      <c r="G128" s="293"/>
      <c r="H128" s="293"/>
      <c r="I128" s="293"/>
      <c r="J128" s="320"/>
      <c r="K128" s="293"/>
      <c r="L128" s="295">
        <f t="shared" ref="L128" si="12">SUM(G128:K128)</f>
        <v>0</v>
      </c>
    </row>
    <row r="129" spans="1:12">
      <c r="A129" s="283"/>
      <c r="B129" s="297">
        <v>97</v>
      </c>
      <c r="C129" s="298" t="str">
        <f t="shared" si="8"/>
        <v/>
      </c>
      <c r="D129" s="366"/>
      <c r="E129" s="366"/>
      <c r="F129" s="299"/>
      <c r="G129" s="293"/>
      <c r="H129" s="293"/>
      <c r="I129" s="293"/>
      <c r="J129" s="320"/>
      <c r="K129" s="293"/>
      <c r="L129" s="295">
        <f>SUM(G129:K129)</f>
        <v>0</v>
      </c>
    </row>
    <row r="130" spans="1:12">
      <c r="A130" s="283"/>
      <c r="B130" s="297">
        <v>98</v>
      </c>
      <c r="C130" s="298" t="str">
        <f t="shared" si="8"/>
        <v/>
      </c>
      <c r="D130" s="366"/>
      <c r="E130" s="366"/>
      <c r="F130" s="299"/>
      <c r="G130" s="293"/>
      <c r="H130" s="293"/>
      <c r="I130" s="293"/>
      <c r="J130" s="320"/>
      <c r="K130" s="293"/>
      <c r="L130" s="295">
        <f t="shared" ref="L130:L132" si="13">SUM(G130:K130)</f>
        <v>0</v>
      </c>
    </row>
    <row r="131" spans="1:12">
      <c r="A131" s="283"/>
      <c r="B131" s="297">
        <v>99</v>
      </c>
      <c r="C131" s="298" t="str">
        <f t="shared" si="8"/>
        <v/>
      </c>
      <c r="D131" s="366"/>
      <c r="E131" s="366"/>
      <c r="F131" s="299"/>
      <c r="G131" s="293"/>
      <c r="H131" s="293"/>
      <c r="I131" s="293"/>
      <c r="J131" s="320"/>
      <c r="K131" s="293"/>
      <c r="L131" s="295">
        <f t="shared" si="13"/>
        <v>0</v>
      </c>
    </row>
    <row r="132" spans="1:12">
      <c r="A132" s="283"/>
      <c r="B132" s="297">
        <v>100</v>
      </c>
      <c r="C132" s="298" t="str">
        <f t="shared" si="8"/>
        <v/>
      </c>
      <c r="D132" s="403"/>
      <c r="E132" s="403"/>
      <c r="F132" s="300"/>
      <c r="G132" s="293"/>
      <c r="H132" s="293"/>
      <c r="I132" s="293"/>
      <c r="J132" s="351"/>
      <c r="K132" s="293"/>
      <c r="L132" s="295">
        <f t="shared" si="13"/>
        <v>0</v>
      </c>
    </row>
    <row r="133" spans="1:12">
      <c r="A133" s="283"/>
      <c r="B133" s="283"/>
      <c r="C133" s="283"/>
      <c r="D133" s="283"/>
      <c r="E133" s="283"/>
      <c r="F133" s="283"/>
      <c r="G133" s="283"/>
      <c r="H133" s="283"/>
      <c r="I133" s="283"/>
      <c r="J133" s="283"/>
      <c r="K133" s="283"/>
      <c r="L133" s="283"/>
    </row>
    <row r="134" spans="1:12"/>
    <row r="135" spans="1:12"/>
    <row r="136" spans="1:12"/>
    <row r="137" spans="1:12"/>
    <row r="138" spans="1:12"/>
    <row r="139" spans="1:12"/>
    <row r="140" spans="1:12"/>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phoneticPr fontId="44" type="noConversion"/>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topLeftCell="A46" zoomScale="90" zoomScaleNormal="90" workbookViewId="0">
      <selection activeCell="K56" sqref="K56"/>
    </sheetView>
  </sheetViews>
  <sheetFormatPr defaultColWidth="0" defaultRowHeight="15.75" zeroHeight="1"/>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5" customWidth="1"/>
    <col min="19" max="21" width="15" customWidth="1"/>
    <col min="22" max="24" width="15" hidden="1" customWidth="1"/>
    <col min="25" max="40" width="9.140625" hidden="1" customWidth="1"/>
    <col min="41" max="16384" width="9.140625" style="108" hidden="1"/>
  </cols>
  <sheetData>
    <row r="1" spans="2:40">
      <c r="B1"/>
      <c r="C1" s="66"/>
      <c r="D1" s="66"/>
    </row>
    <row r="2" spans="2:40" s="323" customFormat="1" ht="18">
      <c r="B2" s="394" t="str">
        <f>'1. Information'!B2</f>
        <v>Version 7/1/2018</v>
      </c>
      <c r="R2" s="416"/>
    </row>
    <row r="3" spans="2:40" ht="18">
      <c r="B3" s="230" t="str">
        <f>'1. Information'!B3</f>
        <v>Annual Mental Health Services Act Revenue and Expenditure Report</v>
      </c>
      <c r="C3" s="67"/>
      <c r="D3" s="67"/>
      <c r="E3" s="67"/>
      <c r="F3" s="67"/>
      <c r="G3" s="67"/>
      <c r="H3" s="67"/>
      <c r="I3" s="67"/>
      <c r="J3" s="67"/>
      <c r="K3" s="67"/>
      <c r="L3" s="68"/>
      <c r="M3" s="1"/>
      <c r="N3" s="1"/>
      <c r="O3" s="1"/>
      <c r="P3" s="1"/>
      <c r="Q3" s="1"/>
    </row>
    <row r="4" spans="2:40" ht="18">
      <c r="B4" s="230" t="str">
        <f>'1. Information'!B4</f>
        <v>Fiscal Year 2017-18</v>
      </c>
      <c r="C4" s="67"/>
      <c r="D4" s="67"/>
      <c r="E4" s="67"/>
      <c r="F4" s="67"/>
      <c r="G4" s="67"/>
      <c r="H4" s="67"/>
      <c r="I4" s="67"/>
      <c r="J4" s="67"/>
      <c r="K4" s="67"/>
      <c r="L4" s="68"/>
      <c r="M4" s="1"/>
      <c r="N4" s="1"/>
      <c r="O4" s="1"/>
      <c r="P4" s="1"/>
      <c r="Q4" s="1"/>
    </row>
    <row r="5" spans="2:40" ht="18">
      <c r="B5" s="230" t="s">
        <v>0</v>
      </c>
      <c r="C5" s="67"/>
      <c r="D5" s="67"/>
      <c r="E5" s="67"/>
      <c r="F5" s="67"/>
      <c r="G5" s="67"/>
      <c r="H5" s="67"/>
      <c r="I5" s="67"/>
      <c r="J5" s="67"/>
      <c r="K5" s="67"/>
      <c r="L5" s="68"/>
      <c r="M5" s="1"/>
      <c r="N5" s="1"/>
      <c r="O5" s="1"/>
      <c r="P5" s="1"/>
      <c r="Q5" s="1"/>
    </row>
    <row r="6" spans="2:40">
      <c r="B6" s="68"/>
      <c r="C6" s="68"/>
      <c r="D6" s="68"/>
      <c r="E6" s="68"/>
      <c r="F6" s="68"/>
      <c r="G6" s="68"/>
      <c r="H6" s="68"/>
      <c r="I6" s="68"/>
      <c r="J6" s="68"/>
      <c r="K6" s="68"/>
      <c r="L6" s="68"/>
      <c r="M6" s="1"/>
      <c r="N6" s="1"/>
      <c r="O6" s="1"/>
      <c r="P6" s="1"/>
      <c r="Q6" s="1"/>
    </row>
    <row r="7" spans="2:40" ht="15.75" customHeight="1">
      <c r="B7" s="449" t="s">
        <v>1</v>
      </c>
      <c r="C7" s="450"/>
      <c r="D7" s="9" t="str">
        <f>IF(ISBLANK('1. Information'!D8),"",'1. Information'!D8)</f>
        <v>Sonoma</v>
      </c>
      <c r="F7" s="94" t="s">
        <v>2</v>
      </c>
      <c r="G7" s="109">
        <f>IF(ISBLANK('1. Information'!D7),"",'1. Information'!D7)</f>
        <v>43482</v>
      </c>
      <c r="J7" s="110"/>
      <c r="K7" s="110"/>
      <c r="L7" s="110"/>
      <c r="M7" s="110"/>
      <c r="N7" s="110"/>
      <c r="O7" s="110"/>
      <c r="P7" s="110"/>
      <c r="Q7" s="110"/>
    </row>
    <row r="8" spans="2:40">
      <c r="C8" s="6"/>
      <c r="D8" s="6"/>
      <c r="E8" s="6"/>
      <c r="F8" s="6"/>
      <c r="G8" s="3"/>
      <c r="H8" s="16"/>
      <c r="I8" s="6"/>
      <c r="J8" s="111"/>
      <c r="K8" s="110"/>
      <c r="L8"/>
      <c r="M8"/>
      <c r="N8"/>
      <c r="O8"/>
      <c r="P8"/>
      <c r="Q8"/>
    </row>
    <row r="9" spans="2:40" ht="18.75" thickBot="1">
      <c r="B9" s="228" t="s">
        <v>260</v>
      </c>
      <c r="C9" s="112"/>
      <c r="D9" s="41"/>
      <c r="E9" s="41"/>
      <c r="F9" s="41"/>
      <c r="G9" s="55"/>
      <c r="H9" s="69"/>
      <c r="I9" s="41"/>
      <c r="J9" s="113"/>
      <c r="K9" s="114"/>
      <c r="L9"/>
      <c r="M9"/>
      <c r="N9"/>
      <c r="O9"/>
      <c r="P9"/>
      <c r="Q9"/>
    </row>
    <row r="10" spans="2:40" ht="16.5" thickTop="1">
      <c r="C10" s="3"/>
      <c r="D10" s="6"/>
      <c r="E10" s="6"/>
      <c r="F10" s="6"/>
      <c r="G10" s="3"/>
      <c r="H10" s="16"/>
      <c r="I10" s="6"/>
      <c r="J10" s="111"/>
      <c r="K10" s="110"/>
      <c r="L10" s="110"/>
      <c r="M10" s="110"/>
      <c r="N10" s="110"/>
      <c r="O10"/>
      <c r="P10"/>
      <c r="Q10"/>
    </row>
    <row r="11" spans="2:40">
      <c r="C11" s="3"/>
      <c r="D11" s="6"/>
      <c r="E11" s="6"/>
      <c r="F11" s="278" t="s">
        <v>27</v>
      </c>
      <c r="G11" s="290" t="s">
        <v>29</v>
      </c>
      <c r="H11" s="279" t="s">
        <v>32</v>
      </c>
      <c r="I11" s="279" t="s">
        <v>246</v>
      </c>
      <c r="J11" s="291" t="s">
        <v>247</v>
      </c>
      <c r="K11" s="279" t="s">
        <v>248</v>
      </c>
      <c r="L11"/>
      <c r="M11"/>
      <c r="N11"/>
      <c r="O11"/>
      <c r="P11"/>
      <c r="Q11"/>
      <c r="AL11" s="108"/>
      <c r="AM11" s="108"/>
      <c r="AN11" s="108"/>
    </row>
    <row r="12" spans="2:40">
      <c r="C12" s="108"/>
      <c r="D12" s="6"/>
      <c r="E12" s="6"/>
      <c r="F12" s="343" t="s">
        <v>28</v>
      </c>
      <c r="G12" s="449" t="s">
        <v>30</v>
      </c>
      <c r="H12" s="447"/>
      <c r="I12" s="447"/>
      <c r="J12" s="450"/>
      <c r="K12" s="305"/>
      <c r="L12"/>
      <c r="M12"/>
      <c r="N12"/>
      <c r="O12"/>
      <c r="P12"/>
      <c r="Q12"/>
      <c r="AL12" s="108"/>
      <c r="AM12" s="108"/>
      <c r="AN12" s="108"/>
    </row>
    <row r="13" spans="2:40" ht="47.25" customHeight="1">
      <c r="C13" s="458"/>
      <c r="D13" s="458"/>
      <c r="E13" s="458"/>
      <c r="F13" s="30" t="s">
        <v>300</v>
      </c>
      <c r="G13" s="27" t="s">
        <v>5</v>
      </c>
      <c r="H13" s="27" t="s">
        <v>6</v>
      </c>
      <c r="I13" s="27" t="s">
        <v>31</v>
      </c>
      <c r="J13" s="27" t="s">
        <v>15</v>
      </c>
      <c r="K13" s="303" t="s">
        <v>278</v>
      </c>
      <c r="L13"/>
      <c r="M13"/>
      <c r="N13"/>
      <c r="O13"/>
      <c r="P13"/>
      <c r="Q13"/>
      <c r="AL13" s="108"/>
      <c r="AM13" s="108"/>
      <c r="AN13" s="108"/>
    </row>
    <row r="14" spans="2:40" s="110" customFormat="1">
      <c r="B14" s="258">
        <v>1</v>
      </c>
      <c r="C14" s="454" t="s">
        <v>3</v>
      </c>
      <c r="D14" s="454"/>
      <c r="E14" s="451"/>
      <c r="F14" s="293"/>
      <c r="G14" s="355"/>
      <c r="H14" s="355"/>
      <c r="I14" s="355"/>
      <c r="J14" s="355"/>
      <c r="K14" s="294">
        <f>SUM(F14:J14)</f>
        <v>0</v>
      </c>
      <c r="L14"/>
      <c r="M14"/>
      <c r="N14"/>
      <c r="O14"/>
      <c r="P14"/>
      <c r="Q14"/>
      <c r="R14" s="415"/>
      <c r="S14"/>
      <c r="T14"/>
      <c r="U14"/>
      <c r="V14"/>
      <c r="W14"/>
      <c r="X14"/>
      <c r="Y14"/>
      <c r="Z14"/>
      <c r="AA14"/>
      <c r="AB14"/>
      <c r="AC14"/>
      <c r="AD14"/>
      <c r="AE14"/>
      <c r="AF14"/>
      <c r="AG14"/>
      <c r="AH14"/>
      <c r="AI14"/>
      <c r="AJ14"/>
      <c r="AK14"/>
    </row>
    <row r="15" spans="2:40" s="110" customFormat="1" ht="15" customHeight="1">
      <c r="B15" s="258">
        <v>2</v>
      </c>
      <c r="C15" s="454" t="s">
        <v>133</v>
      </c>
      <c r="D15" s="454"/>
      <c r="E15" s="451"/>
      <c r="F15" s="293"/>
      <c r="G15" s="355"/>
      <c r="H15" s="355"/>
      <c r="I15" s="355"/>
      <c r="J15" s="355"/>
      <c r="K15" s="294">
        <f t="shared" ref="K15:K20" si="0">SUM(F15:J15)</f>
        <v>0</v>
      </c>
      <c r="L15"/>
      <c r="M15"/>
      <c r="N15"/>
      <c r="O15"/>
      <c r="P15"/>
      <c r="Q15"/>
      <c r="R15" s="415"/>
      <c r="S15"/>
      <c r="T15"/>
      <c r="U15"/>
      <c r="V15"/>
      <c r="W15"/>
      <c r="X15"/>
      <c r="Y15"/>
      <c r="Z15"/>
      <c r="AA15"/>
      <c r="AB15"/>
      <c r="AC15"/>
      <c r="AD15"/>
      <c r="AE15"/>
      <c r="AF15"/>
      <c r="AG15"/>
      <c r="AH15"/>
      <c r="AI15"/>
      <c r="AJ15"/>
      <c r="AK15"/>
    </row>
    <row r="16" spans="2:40" s="110" customFormat="1" ht="15" customHeight="1">
      <c r="B16" s="258">
        <v>3</v>
      </c>
      <c r="C16" s="459" t="s">
        <v>149</v>
      </c>
      <c r="D16" s="459"/>
      <c r="E16" s="460"/>
      <c r="F16" s="389">
        <v>355800.43</v>
      </c>
      <c r="G16" s="388"/>
      <c r="H16" s="388"/>
      <c r="I16" s="388"/>
      <c r="J16" s="388">
        <v>28750.59</v>
      </c>
      <c r="K16" s="294">
        <f t="shared" si="0"/>
        <v>384551.02</v>
      </c>
      <c r="L16"/>
      <c r="M16"/>
      <c r="N16"/>
      <c r="O16"/>
      <c r="P16"/>
      <c r="Q16"/>
      <c r="R16" s="415"/>
      <c r="S16"/>
      <c r="T16"/>
      <c r="U16"/>
      <c r="V16"/>
      <c r="W16"/>
      <c r="X16"/>
      <c r="Y16"/>
      <c r="Z16"/>
      <c r="AA16"/>
      <c r="AB16"/>
      <c r="AC16"/>
      <c r="AD16"/>
      <c r="AE16"/>
      <c r="AF16"/>
      <c r="AG16"/>
      <c r="AH16"/>
      <c r="AI16"/>
      <c r="AJ16"/>
      <c r="AK16"/>
    </row>
    <row r="17" spans="2:40" s="110" customFormat="1" ht="15" customHeight="1">
      <c r="B17" s="258">
        <v>4</v>
      </c>
      <c r="C17" s="454" t="s">
        <v>228</v>
      </c>
      <c r="D17" s="454"/>
      <c r="E17" s="451"/>
      <c r="F17" s="293">
        <v>161971.20000000001</v>
      </c>
      <c r="G17" s="388"/>
      <c r="H17" s="388"/>
      <c r="I17" s="388"/>
      <c r="J17" s="388"/>
      <c r="K17" s="294">
        <f t="shared" si="0"/>
        <v>161971.20000000001</v>
      </c>
      <c r="L17"/>
      <c r="M17"/>
      <c r="N17"/>
      <c r="O17"/>
      <c r="P17"/>
      <c r="Q17"/>
      <c r="R17" s="415"/>
      <c r="S17"/>
      <c r="T17"/>
      <c r="U17"/>
      <c r="V17"/>
      <c r="W17"/>
      <c r="X17"/>
      <c r="Y17"/>
      <c r="Z17"/>
      <c r="AA17"/>
      <c r="AB17"/>
      <c r="AC17"/>
      <c r="AD17"/>
      <c r="AE17"/>
      <c r="AF17"/>
      <c r="AG17"/>
      <c r="AH17"/>
      <c r="AI17"/>
      <c r="AJ17"/>
      <c r="AK17"/>
    </row>
    <row r="18" spans="2:40" s="110" customFormat="1" ht="15" customHeight="1">
      <c r="B18" s="258">
        <v>5</v>
      </c>
      <c r="C18" s="454" t="s">
        <v>215</v>
      </c>
      <c r="D18" s="454"/>
      <c r="E18" s="451"/>
      <c r="F18" s="390"/>
      <c r="G18" s="404"/>
      <c r="H18" s="404"/>
      <c r="I18" s="404"/>
      <c r="J18" s="404"/>
      <c r="K18" s="294">
        <f t="shared" si="0"/>
        <v>0</v>
      </c>
      <c r="L18"/>
      <c r="M18"/>
      <c r="N18"/>
      <c r="O18"/>
      <c r="P18"/>
      <c r="Q18"/>
      <c r="R18" s="415"/>
      <c r="S18"/>
      <c r="T18"/>
      <c r="U18"/>
      <c r="V18"/>
      <c r="W18"/>
      <c r="X18"/>
      <c r="Y18"/>
      <c r="Z18"/>
      <c r="AA18"/>
      <c r="AB18"/>
      <c r="AC18"/>
      <c r="AD18"/>
      <c r="AE18"/>
      <c r="AF18"/>
      <c r="AG18"/>
      <c r="AH18"/>
      <c r="AI18"/>
      <c r="AJ18"/>
      <c r="AK18"/>
    </row>
    <row r="19" spans="2:40" s="110" customFormat="1" ht="15" customHeight="1">
      <c r="B19" s="258">
        <v>6</v>
      </c>
      <c r="C19" s="454" t="s">
        <v>217</v>
      </c>
      <c r="D19" s="454"/>
      <c r="E19" s="451"/>
      <c r="F19" s="293"/>
      <c r="G19" s="404"/>
      <c r="H19" s="404"/>
      <c r="I19" s="404"/>
      <c r="J19" s="404"/>
      <c r="K19" s="294">
        <f t="shared" si="0"/>
        <v>0</v>
      </c>
      <c r="L19"/>
      <c r="M19"/>
      <c r="N19"/>
      <c r="O19"/>
      <c r="P19"/>
      <c r="Q19"/>
      <c r="R19" s="415"/>
      <c r="S19"/>
      <c r="T19"/>
      <c r="U19"/>
      <c r="V19"/>
      <c r="W19"/>
      <c r="X19"/>
      <c r="Y19"/>
      <c r="Z19"/>
      <c r="AA19"/>
      <c r="AB19"/>
      <c r="AC19"/>
      <c r="AD19"/>
      <c r="AE19"/>
      <c r="AF19"/>
      <c r="AG19"/>
      <c r="AH19"/>
      <c r="AI19"/>
      <c r="AJ19"/>
      <c r="AK19"/>
    </row>
    <row r="20" spans="2:40" s="110" customFormat="1" ht="15" customHeight="1">
      <c r="B20" s="258">
        <v>7</v>
      </c>
      <c r="C20" s="440" t="s">
        <v>150</v>
      </c>
      <c r="D20" s="440"/>
      <c r="E20" s="440"/>
      <c r="F20" s="317">
        <f>SUMIF($G$36:$G$135,"Combined Summary",L$36:L$135) + SUMIF($F$36:$F$135,"Standalone",L$36:L$135)</f>
        <v>3414718.3700000006</v>
      </c>
      <c r="G20" s="119">
        <f>SUMIF($G$36:$G$135,"Combined Summary",M$36:M$135) + SUMIF($F$36:$F$135,"Standalone",M$36:M$135)</f>
        <v>0</v>
      </c>
      <c r="H20" s="119">
        <f>SUMIF($G$36:$G$135,"Combined Summary",N$36:N$135) + SUMIF($F$36:$F$135,"Standalone",N$36:N$135)</f>
        <v>0</v>
      </c>
      <c r="I20" s="119">
        <f>SUMIF($G$36:$G$135,"Combined Summary",O$36:O$135) + SUMIF($F$36:$F$135,"Standalone",O$36:O$135)</f>
        <v>337990.18000000005</v>
      </c>
      <c r="J20" s="119">
        <f>SUMIF($G$36:$G$135,"Combined Summary",P$36:P$135) + SUMIF($F$36:$F$135,"Standalone",P$36:P$135)</f>
        <v>698638.80999999994</v>
      </c>
      <c r="K20" s="295">
        <f t="shared" si="0"/>
        <v>4451347.3600000003</v>
      </c>
      <c r="L20"/>
      <c r="M20"/>
      <c r="N20"/>
      <c r="O20"/>
      <c r="P20"/>
      <c r="Q20"/>
      <c r="R20" s="415"/>
      <c r="S20"/>
      <c r="T20"/>
      <c r="U20"/>
      <c r="V20"/>
      <c r="W20"/>
      <c r="X20"/>
      <c r="Y20"/>
      <c r="Z20"/>
      <c r="AA20"/>
      <c r="AB20"/>
      <c r="AC20"/>
      <c r="AD20"/>
      <c r="AE20"/>
      <c r="AF20"/>
      <c r="AG20"/>
      <c r="AH20"/>
      <c r="AI20"/>
      <c r="AJ20"/>
      <c r="AK20"/>
    </row>
    <row r="21" spans="2:40" s="110" customFormat="1" ht="30.95" customHeight="1">
      <c r="B21" s="123">
        <v>8</v>
      </c>
      <c r="C21" s="464" t="s">
        <v>229</v>
      </c>
      <c r="D21" s="464"/>
      <c r="E21" s="464"/>
      <c r="F21" s="8">
        <f>SUM(F14:F16,F19:F20)</f>
        <v>3770518.8000000007</v>
      </c>
      <c r="G21" s="8">
        <f t="shared" ref="G21:K21" si="1">SUM(G14:G16,G19:G20)</f>
        <v>0</v>
      </c>
      <c r="H21" s="8">
        <f t="shared" si="1"/>
        <v>0</v>
      </c>
      <c r="I21" s="8">
        <f t="shared" si="1"/>
        <v>337990.18000000005</v>
      </c>
      <c r="J21" s="8">
        <f t="shared" si="1"/>
        <v>727389.39999999991</v>
      </c>
      <c r="K21" s="8">
        <f t="shared" si="1"/>
        <v>4835898.3800000008</v>
      </c>
      <c r="L21"/>
      <c r="M21"/>
      <c r="N21"/>
      <c r="O21"/>
      <c r="P21"/>
      <c r="Q21"/>
      <c r="R21" s="415"/>
      <c r="S21"/>
      <c r="T21"/>
      <c r="U21"/>
      <c r="V21"/>
      <c r="W21"/>
      <c r="X21"/>
      <c r="Y21"/>
      <c r="Z21"/>
      <c r="AA21"/>
      <c r="AB21"/>
      <c r="AC21"/>
      <c r="AD21"/>
      <c r="AE21"/>
      <c r="AF21"/>
      <c r="AG21"/>
      <c r="AH21"/>
      <c r="AI21"/>
      <c r="AJ21"/>
      <c r="AK21"/>
    </row>
    <row r="22" spans="2:40">
      <c r="C22" s="108"/>
      <c r="D22" s="3"/>
      <c r="E22" s="3"/>
      <c r="F22" s="3"/>
      <c r="G22" s="70"/>
      <c r="H22" s="3"/>
      <c r="I22" s="110"/>
      <c r="J22" s="110"/>
      <c r="K22" s="110"/>
      <c r="L22" s="110"/>
      <c r="M22" s="110"/>
      <c r="N22" s="110"/>
      <c r="O22"/>
      <c r="P22"/>
      <c r="Q22"/>
    </row>
    <row r="23" spans="2:40" ht="18.75" thickBot="1">
      <c r="B23" s="228" t="s">
        <v>261</v>
      </c>
      <c r="C23" s="55"/>
      <c r="D23" s="55"/>
      <c r="E23" s="55"/>
      <c r="F23" s="71"/>
      <c r="G23" s="55"/>
      <c r="H23"/>
      <c r="I23"/>
      <c r="J23"/>
      <c r="K23"/>
      <c r="L23"/>
      <c r="M23"/>
      <c r="N23"/>
      <c r="O23"/>
      <c r="P23"/>
      <c r="Q23"/>
    </row>
    <row r="24" spans="2:40" ht="16.5" thickTop="1">
      <c r="C24" s="3"/>
      <c r="D24" s="3"/>
      <c r="E24" s="3"/>
      <c r="F24" s="3"/>
      <c r="G24" s="70"/>
      <c r="H24" s="3"/>
      <c r="I24" s="110"/>
      <c r="J24" s="110"/>
      <c r="K24" s="110"/>
      <c r="L24" s="110"/>
      <c r="M24" s="110"/>
      <c r="N24" s="110"/>
      <c r="O24"/>
      <c r="P24"/>
      <c r="Q24"/>
    </row>
    <row r="25" spans="2:40">
      <c r="C25" s="3"/>
      <c r="D25" s="3"/>
      <c r="E25" s="3"/>
      <c r="F25" s="24" t="s">
        <v>27</v>
      </c>
      <c r="G25" s="72" t="s">
        <v>29</v>
      </c>
      <c r="H25" s="3"/>
      <c r="I25" s="110"/>
      <c r="J25" s="110"/>
      <c r="K25" s="110"/>
      <c r="L25" s="110"/>
      <c r="M25" s="110"/>
      <c r="N25" s="110"/>
      <c r="O25"/>
      <c r="P25"/>
      <c r="Q25"/>
    </row>
    <row r="26" spans="2:40" ht="15" customHeight="1">
      <c r="B26" s="99"/>
      <c r="C26" s="99"/>
      <c r="D26" s="99"/>
      <c r="E26" s="99"/>
      <c r="F26" s="463" t="s">
        <v>234</v>
      </c>
      <c r="G26" s="461" t="s">
        <v>233</v>
      </c>
      <c r="H26" s="110"/>
      <c r="I26" s="110"/>
      <c r="J26" s="110"/>
      <c r="K26" s="110"/>
      <c r="L26" s="110"/>
      <c r="M26" s="110"/>
      <c r="N26" s="110"/>
      <c r="O26" s="110"/>
      <c r="P26" s="110"/>
      <c r="Q26" s="110"/>
    </row>
    <row r="27" spans="2:40" ht="15" customHeight="1">
      <c r="B27" s="99"/>
      <c r="C27" s="99"/>
      <c r="D27" s="99"/>
      <c r="E27" s="99"/>
      <c r="F27" s="463"/>
      <c r="G27" s="461"/>
      <c r="H27" s="110"/>
      <c r="I27" s="110"/>
      <c r="J27" s="110"/>
      <c r="K27" s="110"/>
      <c r="L27" s="110"/>
      <c r="M27" s="110"/>
      <c r="N27" s="110"/>
      <c r="O27" s="110"/>
      <c r="P27" s="110"/>
      <c r="Q27" s="110"/>
    </row>
    <row r="28" spans="2:40">
      <c r="B28" s="99"/>
      <c r="C28" s="99"/>
      <c r="D28" s="99"/>
      <c r="E28" s="99"/>
      <c r="F28" s="463"/>
      <c r="G28" s="462"/>
      <c r="H28" s="110"/>
      <c r="I28" s="110"/>
      <c r="J28" s="110"/>
      <c r="K28" s="110"/>
      <c r="L28" s="110"/>
      <c r="M28" s="110"/>
      <c r="N28" s="110"/>
      <c r="O28" s="110"/>
      <c r="P28" s="110"/>
      <c r="Q28" s="110"/>
    </row>
    <row r="29" spans="2:40" ht="51.75" customHeight="1">
      <c r="B29" s="130">
        <v>1</v>
      </c>
      <c r="C29" s="455" t="s">
        <v>245</v>
      </c>
      <c r="D29" s="456"/>
      <c r="E29" s="457"/>
      <c r="F29" s="10">
        <f>IF(F21=0,"",((SUMPRODUCT($K$36:$K$135,$L$36:$L$135)+(F19*G29))/$F$21))</f>
        <v>0.67681497585955541</v>
      </c>
      <c r="G29" s="79"/>
      <c r="H29" s="110"/>
      <c r="I29" s="110"/>
      <c r="J29" s="110"/>
      <c r="K29" s="110"/>
      <c r="L29" s="110"/>
      <c r="M29" s="110"/>
      <c r="N29" s="110"/>
      <c r="O29" s="110"/>
      <c r="P29" s="110"/>
      <c r="Q29" s="110"/>
    </row>
    <row r="30" spans="2:40" s="99" customFormat="1">
      <c r="R30" s="415"/>
      <c r="S30"/>
      <c r="T30"/>
      <c r="U30"/>
      <c r="V30"/>
      <c r="W30"/>
      <c r="X30"/>
      <c r="Y30"/>
      <c r="Z30"/>
      <c r="AA30"/>
      <c r="AB30"/>
      <c r="AC30"/>
      <c r="AD30"/>
      <c r="AE30"/>
      <c r="AF30"/>
      <c r="AG30"/>
      <c r="AH30"/>
      <c r="AI30"/>
      <c r="AJ30"/>
      <c r="AK30"/>
      <c r="AL30"/>
      <c r="AM30"/>
      <c r="AN30"/>
    </row>
    <row r="31" spans="2:40" ht="18.75" thickBot="1">
      <c r="B31" s="228" t="s">
        <v>262</v>
      </c>
      <c r="C31" s="73"/>
      <c r="D31" s="73"/>
      <c r="E31" s="73"/>
      <c r="F31" s="74"/>
      <c r="G31" s="55"/>
      <c r="H31" s="114"/>
      <c r="I31" s="114"/>
      <c r="J31" s="114"/>
      <c r="K31" s="114"/>
      <c r="L31" s="114"/>
      <c r="M31" s="114"/>
      <c r="N31" s="114"/>
      <c r="O31" s="114"/>
      <c r="P31" s="114"/>
      <c r="Q31" s="114"/>
    </row>
    <row r="32" spans="2:40" ht="16.5" thickTop="1">
      <c r="C32" s="3"/>
      <c r="D32" s="4"/>
      <c r="E32" s="4"/>
      <c r="F32" s="4"/>
      <c r="G32" s="75"/>
      <c r="H32" s="3"/>
      <c r="I32" s="110"/>
      <c r="J32" s="110"/>
      <c r="K32" s="110"/>
      <c r="L32" s="110"/>
      <c r="M32" s="110"/>
      <c r="N32" s="110"/>
      <c r="O32" s="110"/>
      <c r="P32" s="110"/>
      <c r="Q32" s="110"/>
    </row>
    <row r="33" spans="2:40">
      <c r="C33" s="25" t="s">
        <v>27</v>
      </c>
      <c r="D33" s="25" t="s">
        <v>29</v>
      </c>
      <c r="E33" s="25" t="s">
        <v>32</v>
      </c>
      <c r="F33" s="72" t="s">
        <v>246</v>
      </c>
      <c r="G33" s="24" t="s">
        <v>247</v>
      </c>
      <c r="H33" s="123" t="s">
        <v>248</v>
      </c>
      <c r="I33" s="123" t="s">
        <v>257</v>
      </c>
      <c r="J33" s="123" t="s">
        <v>249</v>
      </c>
      <c r="K33" s="123" t="s">
        <v>250</v>
      </c>
      <c r="L33" s="258" t="s">
        <v>251</v>
      </c>
      <c r="M33" s="259" t="s">
        <v>252</v>
      </c>
      <c r="N33" s="258" t="s">
        <v>253</v>
      </c>
      <c r="O33" s="258" t="s">
        <v>254</v>
      </c>
      <c r="P33" s="356" t="s">
        <v>255</v>
      </c>
      <c r="Q33" s="258" t="s">
        <v>256</v>
      </c>
      <c r="AM33" s="108"/>
      <c r="AN33" s="108"/>
    </row>
    <row r="34" spans="2:40">
      <c r="C34" s="325"/>
      <c r="D34" s="447" t="s">
        <v>165</v>
      </c>
      <c r="E34" s="447"/>
      <c r="F34" s="447"/>
      <c r="G34" s="447"/>
      <c r="H34" s="447"/>
      <c r="I34" s="447"/>
      <c r="J34" s="447"/>
      <c r="K34" s="447"/>
      <c r="L34" s="342" t="s">
        <v>28</v>
      </c>
      <c r="M34" s="449" t="s">
        <v>30</v>
      </c>
      <c r="N34" s="447"/>
      <c r="O34" s="447"/>
      <c r="P34" s="450"/>
      <c r="Q34" s="310"/>
      <c r="AL34" s="108"/>
      <c r="AM34" s="108"/>
      <c r="AN34" s="108"/>
    </row>
    <row r="35" spans="2:40" s="131" customFormat="1" ht="133.5" customHeight="1">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8" t="s">
        <v>278</v>
      </c>
      <c r="R35" s="409" t="s">
        <v>313</v>
      </c>
      <c r="S35" s="407" t="s">
        <v>313</v>
      </c>
      <c r="T35"/>
      <c r="U35"/>
      <c r="V35"/>
      <c r="W35"/>
      <c r="X35"/>
      <c r="Y35"/>
      <c r="Z35"/>
      <c r="AA35"/>
      <c r="AB35"/>
      <c r="AC35"/>
      <c r="AD35"/>
      <c r="AE35"/>
      <c r="AF35"/>
      <c r="AG35"/>
      <c r="AH35"/>
      <c r="AI35"/>
      <c r="AJ35"/>
      <c r="AK35"/>
    </row>
    <row r="36" spans="2:40">
      <c r="B36" s="101">
        <v>1</v>
      </c>
      <c r="C36" s="132">
        <f t="shared" ref="C36:C54" si="2">IF(AND(NOT(COUNTA(D36:J36)),(NOT(COUNTA(L36:P36)))),"",VLOOKUP($D$7,Info_County_Code,2,FALSE))</f>
        <v>49</v>
      </c>
      <c r="D36" s="396" t="s">
        <v>327</v>
      </c>
      <c r="E36" s="396"/>
      <c r="F36" s="417" t="s">
        <v>143</v>
      </c>
      <c r="G36" s="418" t="s">
        <v>136</v>
      </c>
      <c r="H36" s="125"/>
      <c r="I36" s="134">
        <v>1</v>
      </c>
      <c r="J36" s="134">
        <v>0.48</v>
      </c>
      <c r="K36" s="352">
        <f t="shared" ref="K36:K54" si="3">IF(OR(G36="Combined Summary",F36="Standalone"),(SUMPRODUCT(--(D$36:D$135=D36),I$36:I$135,J$36:J$135)),"")</f>
        <v>0.48</v>
      </c>
      <c r="L36" s="293">
        <v>95793.73</v>
      </c>
      <c r="M36" s="354"/>
      <c r="N36" s="116"/>
      <c r="O36" s="116"/>
      <c r="P36" s="116"/>
      <c r="Q36" s="353">
        <f>SUM(L36:P36)</f>
        <v>95793.73</v>
      </c>
      <c r="R36" s="410">
        <f t="shared" ref="R36:R54" si="4">IF(OR(G36="Combined Summary",F36="Standalone"),(SUMIF(D$36:D$135,D36,I$36:I$135)),"")</f>
        <v>1</v>
      </c>
      <c r="S36" s="408" t="str">
        <f>IF(AND(F36="Standalone",NOT(R36=1)),"ERROR",IF(AND(G36="Combined Summary",NOT(R36=1)),"ERROR",""))</f>
        <v/>
      </c>
      <c r="AL36" s="108"/>
      <c r="AM36" s="108"/>
      <c r="AN36" s="108"/>
    </row>
    <row r="37" spans="2:40">
      <c r="B37" s="365">
        <v>2</v>
      </c>
      <c r="C37" s="132">
        <f t="shared" si="2"/>
        <v>49</v>
      </c>
      <c r="D37" s="396" t="s">
        <v>328</v>
      </c>
      <c r="E37" s="396"/>
      <c r="F37" s="417" t="s">
        <v>143</v>
      </c>
      <c r="G37" s="418" t="s">
        <v>136</v>
      </c>
      <c r="H37" s="125"/>
      <c r="I37" s="134">
        <v>1</v>
      </c>
      <c r="J37" s="134">
        <v>1</v>
      </c>
      <c r="K37" s="352">
        <f t="shared" si="3"/>
        <v>1</v>
      </c>
      <c r="L37" s="293">
        <v>41000</v>
      </c>
      <c r="M37" s="354"/>
      <c r="N37" s="116"/>
      <c r="O37" s="116"/>
      <c r="P37" s="116"/>
      <c r="Q37" s="353">
        <f t="shared" ref="Q37:Q100" si="5">SUM(L37:P37)</f>
        <v>41000</v>
      </c>
      <c r="R37" s="410">
        <f t="shared" si="4"/>
        <v>1</v>
      </c>
      <c r="S37" s="408" t="str">
        <f t="shared" ref="S37:S100" si="6">IF(AND(F37="Standalone",NOT(R37=1)),"ERROR",IF(AND(G37="Combined Summary",NOT(R37=1)),"ERROR",""))</f>
        <v/>
      </c>
      <c r="T37" s="361"/>
      <c r="U37" s="361"/>
      <c r="V37" s="361"/>
      <c r="W37" s="361"/>
      <c r="X37" s="361"/>
      <c r="Y37" s="361"/>
      <c r="Z37" s="361"/>
      <c r="AA37" s="361"/>
      <c r="AB37" s="361"/>
      <c r="AC37" s="361"/>
      <c r="AD37" s="361"/>
      <c r="AE37" s="361"/>
      <c r="AF37" s="361"/>
      <c r="AG37" s="361"/>
      <c r="AH37" s="361"/>
      <c r="AI37" s="361"/>
      <c r="AJ37" s="361"/>
      <c r="AK37" s="361"/>
      <c r="AL37" s="108"/>
      <c r="AM37" s="108"/>
      <c r="AN37" s="108"/>
    </row>
    <row r="38" spans="2:40">
      <c r="B38" s="365">
        <v>3</v>
      </c>
      <c r="C38" s="132">
        <f t="shared" si="2"/>
        <v>49</v>
      </c>
      <c r="D38" s="396" t="s">
        <v>329</v>
      </c>
      <c r="E38" s="396"/>
      <c r="F38" s="417" t="s">
        <v>143</v>
      </c>
      <c r="G38" s="418" t="s">
        <v>147</v>
      </c>
      <c r="H38" s="125"/>
      <c r="I38" s="134">
        <v>1</v>
      </c>
      <c r="J38" s="134">
        <v>0.18</v>
      </c>
      <c r="K38" s="352">
        <f t="shared" si="3"/>
        <v>0.18</v>
      </c>
      <c r="L38" s="293">
        <v>147974</v>
      </c>
      <c r="M38" s="354"/>
      <c r="N38" s="116"/>
      <c r="O38" s="116"/>
      <c r="P38" s="116"/>
      <c r="Q38" s="353">
        <f t="shared" si="5"/>
        <v>147974</v>
      </c>
      <c r="R38" s="410">
        <f t="shared" si="4"/>
        <v>1</v>
      </c>
      <c r="S38" s="408" t="str">
        <f t="shared" si="6"/>
        <v/>
      </c>
      <c r="T38" s="361"/>
      <c r="U38" s="361"/>
      <c r="V38" s="361"/>
      <c r="W38" s="361"/>
      <c r="X38" s="361"/>
      <c r="Y38" s="361"/>
      <c r="Z38" s="361"/>
      <c r="AA38" s="361"/>
      <c r="AB38" s="361"/>
      <c r="AC38" s="361"/>
      <c r="AD38" s="361"/>
      <c r="AE38" s="361"/>
      <c r="AF38" s="361"/>
      <c r="AG38" s="361"/>
      <c r="AH38" s="361"/>
      <c r="AI38" s="361"/>
      <c r="AJ38" s="361"/>
      <c r="AK38" s="361"/>
      <c r="AL38" s="108"/>
      <c r="AM38" s="108"/>
      <c r="AN38" s="108"/>
    </row>
    <row r="39" spans="2:40">
      <c r="B39" s="365">
        <v>4</v>
      </c>
      <c r="C39" s="132">
        <f t="shared" si="2"/>
        <v>49</v>
      </c>
      <c r="D39" s="396" t="s">
        <v>330</v>
      </c>
      <c r="E39" s="396"/>
      <c r="F39" s="125" t="s">
        <v>143</v>
      </c>
      <c r="G39" s="107" t="s">
        <v>136</v>
      </c>
      <c r="H39" s="125"/>
      <c r="I39" s="134">
        <v>1</v>
      </c>
      <c r="J39" s="134">
        <v>1</v>
      </c>
      <c r="K39" s="352">
        <f t="shared" si="3"/>
        <v>1</v>
      </c>
      <c r="L39" s="293">
        <v>193137</v>
      </c>
      <c r="M39" s="354"/>
      <c r="N39" s="116"/>
      <c r="O39" s="116"/>
      <c r="P39" s="116"/>
      <c r="Q39" s="353">
        <f t="shared" si="5"/>
        <v>193137</v>
      </c>
      <c r="R39" s="410">
        <f t="shared" si="4"/>
        <v>1</v>
      </c>
      <c r="S39" s="408" t="str">
        <f t="shared" si="6"/>
        <v/>
      </c>
      <c r="T39" s="361"/>
      <c r="U39" s="361"/>
      <c r="V39" s="361"/>
      <c r="W39" s="361"/>
      <c r="X39" s="361"/>
      <c r="Y39" s="361"/>
      <c r="Z39" s="361"/>
      <c r="AA39" s="361"/>
      <c r="AB39" s="361"/>
      <c r="AC39" s="361"/>
      <c r="AD39" s="361"/>
      <c r="AE39" s="361"/>
      <c r="AF39" s="361"/>
      <c r="AG39" s="361"/>
      <c r="AH39" s="361"/>
      <c r="AI39" s="361"/>
      <c r="AJ39" s="361"/>
      <c r="AK39" s="361"/>
      <c r="AL39" s="108"/>
      <c r="AM39" s="108"/>
      <c r="AN39" s="108"/>
    </row>
    <row r="40" spans="2:40">
      <c r="B40" s="365">
        <v>5</v>
      </c>
      <c r="C40" s="132">
        <f t="shared" si="2"/>
        <v>49</v>
      </c>
      <c r="D40" s="396" t="s">
        <v>331</v>
      </c>
      <c r="E40" s="396"/>
      <c r="F40" s="125" t="s">
        <v>143</v>
      </c>
      <c r="G40" s="107" t="s">
        <v>136</v>
      </c>
      <c r="H40" s="125"/>
      <c r="I40" s="134">
        <v>1</v>
      </c>
      <c r="J40" s="134">
        <v>0.5</v>
      </c>
      <c r="K40" s="352">
        <f t="shared" si="3"/>
        <v>0.5</v>
      </c>
      <c r="L40" s="293">
        <v>162257.79999999999</v>
      </c>
      <c r="M40" s="354"/>
      <c r="N40" s="116"/>
      <c r="O40" s="116"/>
      <c r="P40" s="116"/>
      <c r="Q40" s="353">
        <f t="shared" si="5"/>
        <v>162257.79999999999</v>
      </c>
      <c r="R40" s="410">
        <f t="shared" si="4"/>
        <v>1</v>
      </c>
      <c r="S40" s="408" t="str">
        <f t="shared" si="6"/>
        <v/>
      </c>
      <c r="T40" s="361"/>
      <c r="U40" s="361"/>
      <c r="V40" s="361"/>
      <c r="W40" s="361"/>
      <c r="X40" s="361"/>
      <c r="Y40" s="361"/>
      <c r="Z40" s="361"/>
      <c r="AA40" s="361"/>
      <c r="AB40" s="361"/>
      <c r="AC40" s="361"/>
      <c r="AD40" s="361"/>
      <c r="AE40" s="361"/>
      <c r="AF40" s="361"/>
      <c r="AG40" s="361"/>
      <c r="AH40" s="361"/>
      <c r="AI40" s="361"/>
      <c r="AJ40" s="361"/>
      <c r="AK40" s="361"/>
      <c r="AL40" s="108"/>
      <c r="AM40" s="108"/>
      <c r="AN40" s="108"/>
    </row>
    <row r="41" spans="2:40">
      <c r="B41" s="365">
        <v>6</v>
      </c>
      <c r="C41" s="132">
        <f t="shared" si="2"/>
        <v>49</v>
      </c>
      <c r="D41" s="396" t="s">
        <v>333</v>
      </c>
      <c r="E41" s="396"/>
      <c r="F41" s="125" t="s">
        <v>143</v>
      </c>
      <c r="G41" s="107" t="s">
        <v>136</v>
      </c>
      <c r="H41" s="125"/>
      <c r="I41" s="134">
        <v>1</v>
      </c>
      <c r="J41" s="134">
        <v>1</v>
      </c>
      <c r="K41" s="352">
        <f t="shared" si="3"/>
        <v>1</v>
      </c>
      <c r="L41" s="293">
        <v>128261</v>
      </c>
      <c r="M41" s="354"/>
      <c r="N41" s="116"/>
      <c r="O41" s="116"/>
      <c r="P41" s="116"/>
      <c r="Q41" s="353">
        <f t="shared" si="5"/>
        <v>128261</v>
      </c>
      <c r="R41" s="410">
        <f t="shared" si="4"/>
        <v>1</v>
      </c>
      <c r="S41" s="408" t="str">
        <f t="shared" si="6"/>
        <v/>
      </c>
      <c r="T41" s="361"/>
      <c r="U41" s="361"/>
      <c r="V41" s="361"/>
      <c r="W41" s="361"/>
      <c r="X41" s="361"/>
      <c r="Y41" s="361"/>
      <c r="Z41" s="361"/>
      <c r="AA41" s="361"/>
      <c r="AB41" s="361"/>
      <c r="AC41" s="361"/>
      <c r="AD41" s="361"/>
      <c r="AE41" s="361"/>
      <c r="AF41" s="361"/>
      <c r="AG41" s="361"/>
      <c r="AH41" s="361"/>
      <c r="AI41" s="361"/>
      <c r="AJ41" s="361"/>
      <c r="AK41" s="361"/>
      <c r="AL41" s="108"/>
      <c r="AM41" s="108"/>
      <c r="AN41" s="108"/>
    </row>
    <row r="42" spans="2:40">
      <c r="B42" s="365">
        <v>7</v>
      </c>
      <c r="C42" s="132">
        <f t="shared" si="2"/>
        <v>49</v>
      </c>
      <c r="D42" s="396" t="s">
        <v>334</v>
      </c>
      <c r="E42" s="396"/>
      <c r="F42" s="125" t="s">
        <v>143</v>
      </c>
      <c r="G42" s="107" t="s">
        <v>136</v>
      </c>
      <c r="H42" s="125"/>
      <c r="I42" s="134">
        <v>1</v>
      </c>
      <c r="J42" s="134">
        <v>0.01</v>
      </c>
      <c r="K42" s="352">
        <f t="shared" si="3"/>
        <v>0.01</v>
      </c>
      <c r="L42" s="293">
        <v>55201.02</v>
      </c>
      <c r="M42" s="354"/>
      <c r="N42" s="116"/>
      <c r="O42" s="116"/>
      <c r="P42" s="116"/>
      <c r="Q42" s="353">
        <f t="shared" si="5"/>
        <v>55201.02</v>
      </c>
      <c r="R42" s="410">
        <f t="shared" si="4"/>
        <v>1</v>
      </c>
      <c r="S42" s="408" t="str">
        <f t="shared" si="6"/>
        <v/>
      </c>
      <c r="T42" s="361"/>
      <c r="U42" s="361"/>
      <c r="V42" s="361"/>
      <c r="W42" s="361"/>
      <c r="X42" s="361"/>
      <c r="Y42" s="361"/>
      <c r="Z42" s="361"/>
      <c r="AA42" s="361"/>
      <c r="AB42" s="361"/>
      <c r="AC42" s="361"/>
      <c r="AD42" s="361"/>
      <c r="AE42" s="361"/>
      <c r="AF42" s="361"/>
      <c r="AG42" s="361"/>
      <c r="AH42" s="361"/>
      <c r="AI42" s="361"/>
      <c r="AJ42" s="361"/>
      <c r="AK42" s="361"/>
      <c r="AL42" s="108"/>
      <c r="AM42" s="108"/>
      <c r="AN42" s="108"/>
    </row>
    <row r="43" spans="2:40" ht="30.75">
      <c r="B43" s="365">
        <v>8</v>
      </c>
      <c r="C43" s="132">
        <f t="shared" si="2"/>
        <v>49</v>
      </c>
      <c r="D43" s="396" t="s">
        <v>335</v>
      </c>
      <c r="E43" s="396"/>
      <c r="F43" s="125" t="s">
        <v>143</v>
      </c>
      <c r="G43" s="107" t="s">
        <v>136</v>
      </c>
      <c r="H43" s="125"/>
      <c r="I43" s="134">
        <v>1</v>
      </c>
      <c r="J43" s="134">
        <v>0</v>
      </c>
      <c r="K43" s="352">
        <f t="shared" si="3"/>
        <v>0</v>
      </c>
      <c r="L43" s="293">
        <f>143338.04+100048.96</f>
        <v>243387</v>
      </c>
      <c r="M43" s="354"/>
      <c r="N43" s="116"/>
      <c r="O43" s="116"/>
      <c r="P43" s="116"/>
      <c r="Q43" s="353">
        <f t="shared" si="5"/>
        <v>243387</v>
      </c>
      <c r="R43" s="410">
        <f t="shared" si="4"/>
        <v>1</v>
      </c>
      <c r="S43" s="408" t="str">
        <f t="shared" si="6"/>
        <v/>
      </c>
      <c r="T43" s="361"/>
      <c r="U43" s="361"/>
      <c r="V43" s="361"/>
      <c r="W43" s="361"/>
      <c r="X43" s="361"/>
      <c r="Y43" s="361"/>
      <c r="Z43" s="361"/>
      <c r="AA43" s="361"/>
      <c r="AB43" s="361"/>
      <c r="AC43" s="361"/>
      <c r="AD43" s="361"/>
      <c r="AE43" s="361"/>
      <c r="AF43" s="361"/>
      <c r="AG43" s="361"/>
      <c r="AH43" s="361"/>
      <c r="AI43" s="361"/>
      <c r="AJ43" s="361"/>
      <c r="AK43" s="361"/>
      <c r="AL43" s="108"/>
      <c r="AM43" s="108"/>
      <c r="AN43" s="108"/>
    </row>
    <row r="44" spans="2:40">
      <c r="B44" s="365">
        <v>9</v>
      </c>
      <c r="C44" s="132">
        <f t="shared" si="2"/>
        <v>49</v>
      </c>
      <c r="D44" s="396" t="s">
        <v>391</v>
      </c>
      <c r="E44" s="396"/>
      <c r="F44" s="125" t="s">
        <v>143</v>
      </c>
      <c r="G44" s="107" t="s">
        <v>136</v>
      </c>
      <c r="H44" s="125"/>
      <c r="I44" s="134">
        <v>1</v>
      </c>
      <c r="J44" s="134">
        <v>0</v>
      </c>
      <c r="K44" s="352">
        <f t="shared" si="3"/>
        <v>0</v>
      </c>
      <c r="L44" s="293">
        <f>66722.73</f>
        <v>66722.73</v>
      </c>
      <c r="M44" s="354"/>
      <c r="N44" s="116"/>
      <c r="O44" s="116"/>
      <c r="P44" s="116"/>
      <c r="Q44" s="353">
        <f t="shared" si="5"/>
        <v>66722.73</v>
      </c>
      <c r="R44" s="410">
        <f t="shared" si="4"/>
        <v>1</v>
      </c>
      <c r="S44" s="408" t="str">
        <f t="shared" si="6"/>
        <v/>
      </c>
      <c r="T44" s="361"/>
      <c r="U44" s="361"/>
      <c r="V44" s="361"/>
      <c r="W44" s="361"/>
      <c r="X44" s="361"/>
      <c r="Y44" s="361"/>
      <c r="Z44" s="361"/>
      <c r="AA44" s="361"/>
      <c r="AB44" s="361"/>
      <c r="AC44" s="361"/>
      <c r="AD44" s="361"/>
      <c r="AE44" s="361"/>
      <c r="AF44" s="361"/>
      <c r="AG44" s="361"/>
      <c r="AH44" s="361"/>
      <c r="AI44" s="361"/>
      <c r="AJ44" s="361"/>
      <c r="AK44" s="361"/>
      <c r="AL44" s="108"/>
      <c r="AM44" s="108"/>
      <c r="AN44" s="108"/>
    </row>
    <row r="45" spans="2:40">
      <c r="B45" s="365">
        <v>10</v>
      </c>
      <c r="C45" s="132">
        <f t="shared" si="2"/>
        <v>49</v>
      </c>
      <c r="D45" s="396" t="s">
        <v>336</v>
      </c>
      <c r="E45" s="396"/>
      <c r="F45" s="125" t="s">
        <v>143</v>
      </c>
      <c r="G45" s="107" t="s">
        <v>136</v>
      </c>
      <c r="H45" s="125"/>
      <c r="I45" s="134">
        <v>1</v>
      </c>
      <c r="J45" s="134">
        <v>0.25</v>
      </c>
      <c r="K45" s="352">
        <f t="shared" si="3"/>
        <v>0.25</v>
      </c>
      <c r="L45" s="293">
        <v>193192.8</v>
      </c>
      <c r="M45" s="354"/>
      <c r="N45" s="116"/>
      <c r="O45" s="116"/>
      <c r="P45" s="116"/>
      <c r="Q45" s="353">
        <f t="shared" si="5"/>
        <v>193192.8</v>
      </c>
      <c r="R45" s="410">
        <f t="shared" si="4"/>
        <v>1</v>
      </c>
      <c r="S45" s="408" t="str">
        <f t="shared" si="6"/>
        <v/>
      </c>
      <c r="T45" s="361"/>
      <c r="U45" s="361"/>
      <c r="V45" s="361"/>
      <c r="W45" s="361"/>
      <c r="X45" s="361"/>
      <c r="Y45" s="361"/>
      <c r="Z45" s="361"/>
      <c r="AA45" s="361"/>
      <c r="AB45" s="361"/>
      <c r="AC45" s="361"/>
      <c r="AD45" s="361"/>
      <c r="AE45" s="361"/>
      <c r="AF45" s="361"/>
      <c r="AG45" s="361"/>
      <c r="AH45" s="361"/>
      <c r="AI45" s="361"/>
      <c r="AJ45" s="361"/>
      <c r="AK45" s="361"/>
      <c r="AL45" s="108"/>
      <c r="AM45" s="108"/>
      <c r="AN45" s="108"/>
    </row>
    <row r="46" spans="2:40" ht="30.75">
      <c r="B46" s="365">
        <v>11</v>
      </c>
      <c r="C46" s="132">
        <f t="shared" si="2"/>
        <v>49</v>
      </c>
      <c r="D46" s="396" t="s">
        <v>377</v>
      </c>
      <c r="E46" s="396"/>
      <c r="F46" s="125" t="s">
        <v>143</v>
      </c>
      <c r="G46" s="107" t="s">
        <v>136</v>
      </c>
      <c r="H46" s="125"/>
      <c r="I46" s="134">
        <v>1</v>
      </c>
      <c r="J46" s="134">
        <v>1</v>
      </c>
      <c r="K46" s="352">
        <f t="shared" si="3"/>
        <v>1</v>
      </c>
      <c r="L46" s="293">
        <v>7848.63</v>
      </c>
      <c r="M46" s="354"/>
      <c r="N46" s="116"/>
      <c r="O46" s="116"/>
      <c r="P46" s="116"/>
      <c r="Q46" s="353">
        <f t="shared" si="5"/>
        <v>7848.63</v>
      </c>
      <c r="R46" s="410">
        <f t="shared" si="4"/>
        <v>1</v>
      </c>
      <c r="S46" s="408" t="str">
        <f t="shared" si="6"/>
        <v/>
      </c>
      <c r="T46" s="361"/>
      <c r="U46" s="361"/>
      <c r="V46" s="361"/>
      <c r="W46" s="361"/>
      <c r="X46" s="361"/>
      <c r="Y46" s="361"/>
      <c r="Z46" s="361"/>
      <c r="AA46" s="361"/>
      <c r="AB46" s="361"/>
      <c r="AC46" s="361"/>
      <c r="AD46" s="361"/>
      <c r="AE46" s="361"/>
      <c r="AF46" s="361"/>
      <c r="AG46" s="361"/>
      <c r="AH46" s="361"/>
      <c r="AI46" s="361"/>
      <c r="AJ46" s="361"/>
      <c r="AK46" s="361"/>
      <c r="AL46" s="108"/>
      <c r="AM46" s="108"/>
      <c r="AN46" s="108"/>
    </row>
    <row r="47" spans="2:40" ht="30.75">
      <c r="B47" s="365">
        <v>12</v>
      </c>
      <c r="C47" s="132">
        <f t="shared" si="2"/>
        <v>49</v>
      </c>
      <c r="D47" s="396" t="s">
        <v>337</v>
      </c>
      <c r="E47" s="396"/>
      <c r="F47" s="125" t="s">
        <v>143</v>
      </c>
      <c r="G47" s="107" t="s">
        <v>136</v>
      </c>
      <c r="H47" s="125"/>
      <c r="I47" s="134">
        <v>1</v>
      </c>
      <c r="J47" s="134">
        <v>1</v>
      </c>
      <c r="K47" s="352">
        <f t="shared" si="3"/>
        <v>1</v>
      </c>
      <c r="L47" s="293">
        <v>81329.91</v>
      </c>
      <c r="M47" s="354"/>
      <c r="N47" s="116"/>
      <c r="O47" s="116"/>
      <c r="P47" s="116"/>
      <c r="Q47" s="353">
        <f t="shared" si="5"/>
        <v>81329.91</v>
      </c>
      <c r="R47" s="410">
        <f t="shared" si="4"/>
        <v>1</v>
      </c>
      <c r="S47" s="408" t="str">
        <f t="shared" si="6"/>
        <v/>
      </c>
      <c r="T47" s="361"/>
      <c r="U47" s="361"/>
      <c r="V47" s="361"/>
      <c r="W47" s="361"/>
      <c r="X47" s="361"/>
      <c r="Y47" s="361"/>
      <c r="Z47" s="361"/>
      <c r="AA47" s="361"/>
      <c r="AB47" s="361"/>
      <c r="AC47" s="361"/>
      <c r="AD47" s="361"/>
      <c r="AE47" s="361"/>
      <c r="AF47" s="361"/>
      <c r="AG47" s="361"/>
      <c r="AH47" s="361"/>
      <c r="AI47" s="361"/>
      <c r="AJ47" s="361"/>
      <c r="AK47" s="361"/>
      <c r="AL47" s="108"/>
      <c r="AM47" s="108"/>
      <c r="AN47" s="108"/>
    </row>
    <row r="48" spans="2:40">
      <c r="B48" s="365">
        <v>13</v>
      </c>
      <c r="C48" s="132">
        <f t="shared" si="2"/>
        <v>49</v>
      </c>
      <c r="D48" s="396" t="s">
        <v>378</v>
      </c>
      <c r="E48" s="396"/>
      <c r="F48" s="125" t="s">
        <v>143</v>
      </c>
      <c r="G48" s="107" t="s">
        <v>136</v>
      </c>
      <c r="H48" s="125"/>
      <c r="I48" s="134">
        <v>1</v>
      </c>
      <c r="J48" s="134">
        <v>1</v>
      </c>
      <c r="K48" s="352">
        <f t="shared" si="3"/>
        <v>1</v>
      </c>
      <c r="L48" s="293">
        <v>80903.13</v>
      </c>
      <c r="M48" s="354"/>
      <c r="N48" s="116"/>
      <c r="O48" s="116"/>
      <c r="P48" s="116"/>
      <c r="Q48" s="353">
        <f t="shared" si="5"/>
        <v>80903.13</v>
      </c>
      <c r="R48" s="410">
        <f t="shared" si="4"/>
        <v>1</v>
      </c>
      <c r="S48" s="408" t="str">
        <f t="shared" si="6"/>
        <v/>
      </c>
      <c r="T48" s="361"/>
      <c r="U48" s="361"/>
      <c r="V48" s="361"/>
      <c r="W48" s="361"/>
      <c r="X48" s="361"/>
      <c r="Y48" s="361"/>
      <c r="Z48" s="361"/>
      <c r="AA48" s="361"/>
      <c r="AB48" s="361"/>
      <c r="AC48" s="361"/>
      <c r="AD48" s="361"/>
      <c r="AE48" s="361"/>
      <c r="AF48" s="361"/>
      <c r="AG48" s="361"/>
      <c r="AH48" s="361"/>
      <c r="AI48" s="361"/>
      <c r="AJ48" s="361"/>
      <c r="AK48" s="361"/>
      <c r="AL48" s="108"/>
      <c r="AM48" s="108"/>
      <c r="AN48" s="108"/>
    </row>
    <row r="49" spans="2:40">
      <c r="B49" s="365">
        <v>14</v>
      </c>
      <c r="C49" s="132">
        <f t="shared" si="2"/>
        <v>49</v>
      </c>
      <c r="D49" s="396" t="s">
        <v>338</v>
      </c>
      <c r="E49" s="396"/>
      <c r="F49" s="125" t="s">
        <v>143</v>
      </c>
      <c r="G49" s="107" t="s">
        <v>136</v>
      </c>
      <c r="H49" s="125"/>
      <c r="I49" s="134">
        <v>1</v>
      </c>
      <c r="J49" s="134">
        <v>1</v>
      </c>
      <c r="K49" s="352">
        <f t="shared" si="3"/>
        <v>1</v>
      </c>
      <c r="L49" s="293">
        <v>81261</v>
      </c>
      <c r="M49" s="354"/>
      <c r="N49" s="116"/>
      <c r="O49" s="116"/>
      <c r="P49" s="116"/>
      <c r="Q49" s="353">
        <f t="shared" si="5"/>
        <v>81261</v>
      </c>
      <c r="R49" s="410">
        <f t="shared" si="4"/>
        <v>1</v>
      </c>
      <c r="S49" s="408" t="str">
        <f t="shared" si="6"/>
        <v/>
      </c>
      <c r="T49" s="361"/>
      <c r="U49" s="361"/>
      <c r="V49" s="361"/>
      <c r="W49" s="361"/>
      <c r="X49" s="361"/>
      <c r="Y49" s="361"/>
      <c r="Z49" s="361"/>
      <c r="AA49" s="361"/>
      <c r="AB49" s="361"/>
      <c r="AC49" s="361"/>
      <c r="AD49" s="361"/>
      <c r="AE49" s="361"/>
      <c r="AF49" s="361"/>
      <c r="AG49" s="361"/>
      <c r="AH49" s="361"/>
      <c r="AI49" s="361"/>
      <c r="AJ49" s="361"/>
      <c r="AK49" s="361"/>
      <c r="AL49" s="108"/>
      <c r="AM49" s="108"/>
      <c r="AN49" s="108"/>
    </row>
    <row r="50" spans="2:40">
      <c r="B50" s="365">
        <v>15</v>
      </c>
      <c r="C50" s="132">
        <f t="shared" si="2"/>
        <v>49</v>
      </c>
      <c r="D50" s="396" t="s">
        <v>339</v>
      </c>
      <c r="E50" s="396"/>
      <c r="F50" s="125" t="s">
        <v>143</v>
      </c>
      <c r="G50" s="107" t="s">
        <v>136</v>
      </c>
      <c r="H50" s="125"/>
      <c r="I50" s="134">
        <v>1</v>
      </c>
      <c r="J50" s="134">
        <v>0.85</v>
      </c>
      <c r="K50" s="352">
        <f t="shared" si="3"/>
        <v>0.85</v>
      </c>
      <c r="L50" s="293">
        <v>114601</v>
      </c>
      <c r="M50" s="354"/>
      <c r="N50" s="116"/>
      <c r="O50" s="116"/>
      <c r="P50" s="116"/>
      <c r="Q50" s="353">
        <f t="shared" si="5"/>
        <v>114601</v>
      </c>
      <c r="R50" s="410">
        <f t="shared" si="4"/>
        <v>1</v>
      </c>
      <c r="S50" s="408" t="str">
        <f t="shared" si="6"/>
        <v/>
      </c>
      <c r="T50" s="361"/>
      <c r="U50" s="361"/>
      <c r="V50" s="361"/>
      <c r="W50" s="361"/>
      <c r="X50" s="361"/>
      <c r="Y50" s="361"/>
      <c r="Z50" s="361"/>
      <c r="AA50" s="361"/>
      <c r="AB50" s="361"/>
      <c r="AC50" s="361"/>
      <c r="AD50" s="361"/>
      <c r="AE50" s="361"/>
      <c r="AF50" s="361"/>
      <c r="AG50" s="361"/>
      <c r="AH50" s="361"/>
      <c r="AI50" s="361"/>
      <c r="AJ50" s="361"/>
      <c r="AK50" s="361"/>
      <c r="AL50" s="108"/>
      <c r="AM50" s="108"/>
      <c r="AN50" s="108"/>
    </row>
    <row r="51" spans="2:40">
      <c r="B51" s="365">
        <v>16</v>
      </c>
      <c r="C51" s="132">
        <f t="shared" si="2"/>
        <v>49</v>
      </c>
      <c r="D51" s="396" t="s">
        <v>343</v>
      </c>
      <c r="E51" s="396"/>
      <c r="F51" s="125" t="s">
        <v>143</v>
      </c>
      <c r="G51" s="107" t="s">
        <v>136</v>
      </c>
      <c r="H51" s="125"/>
      <c r="I51" s="134">
        <v>1</v>
      </c>
      <c r="J51" s="134">
        <v>1</v>
      </c>
      <c r="K51" s="352">
        <f t="shared" si="3"/>
        <v>1</v>
      </c>
      <c r="L51" s="293">
        <v>12000</v>
      </c>
      <c r="M51" s="354"/>
      <c r="N51" s="116"/>
      <c r="O51" s="116"/>
      <c r="P51" s="116"/>
      <c r="Q51" s="353">
        <f t="shared" si="5"/>
        <v>12000</v>
      </c>
      <c r="R51" s="410">
        <f t="shared" si="4"/>
        <v>1</v>
      </c>
      <c r="S51" s="408" t="str">
        <f t="shared" si="6"/>
        <v/>
      </c>
      <c r="T51" s="361"/>
      <c r="U51" s="361"/>
      <c r="V51" s="361"/>
      <c r="W51" s="361"/>
      <c r="X51" s="361"/>
      <c r="Y51" s="361"/>
      <c r="Z51" s="361"/>
      <c r="AA51" s="361"/>
      <c r="AB51" s="361"/>
      <c r="AC51" s="361"/>
      <c r="AD51" s="361"/>
      <c r="AE51" s="361"/>
      <c r="AF51" s="361"/>
      <c r="AG51" s="361"/>
      <c r="AH51" s="361"/>
      <c r="AI51" s="361"/>
      <c r="AJ51" s="361"/>
      <c r="AK51" s="361"/>
      <c r="AL51" s="108"/>
      <c r="AM51" s="108"/>
      <c r="AN51" s="108"/>
    </row>
    <row r="52" spans="2:40">
      <c r="B52" s="365">
        <v>17</v>
      </c>
      <c r="C52" s="132">
        <f t="shared" si="2"/>
        <v>49</v>
      </c>
      <c r="D52" s="396" t="s">
        <v>340</v>
      </c>
      <c r="E52" s="396"/>
      <c r="F52" s="125" t="s">
        <v>143</v>
      </c>
      <c r="G52" s="107" t="s">
        <v>136</v>
      </c>
      <c r="H52" s="125"/>
      <c r="I52" s="134">
        <v>1</v>
      </c>
      <c r="J52" s="134">
        <v>1</v>
      </c>
      <c r="K52" s="352">
        <f t="shared" si="3"/>
        <v>1</v>
      </c>
      <c r="L52" s="293">
        <v>93149.9</v>
      </c>
      <c r="M52" s="354"/>
      <c r="N52" s="116"/>
      <c r="O52" s="116"/>
      <c r="P52" s="116">
        <v>348141.87</v>
      </c>
      <c r="Q52" s="353">
        <f t="shared" si="5"/>
        <v>441291.77</v>
      </c>
      <c r="R52" s="410">
        <f t="shared" si="4"/>
        <v>1</v>
      </c>
      <c r="S52" s="408" t="str">
        <f t="shared" si="6"/>
        <v/>
      </c>
      <c r="T52" s="361"/>
      <c r="U52" s="361"/>
      <c r="V52" s="361"/>
      <c r="W52" s="361"/>
      <c r="X52" s="361"/>
      <c r="Y52" s="361"/>
      <c r="Z52" s="361"/>
      <c r="AA52" s="361"/>
      <c r="AB52" s="361"/>
      <c r="AC52" s="361"/>
      <c r="AD52" s="361"/>
      <c r="AE52" s="361"/>
      <c r="AF52" s="361"/>
      <c r="AG52" s="361"/>
      <c r="AH52" s="361"/>
      <c r="AI52" s="361"/>
      <c r="AJ52" s="361"/>
      <c r="AK52" s="361"/>
      <c r="AL52" s="108"/>
      <c r="AM52" s="108"/>
      <c r="AN52" s="108"/>
    </row>
    <row r="53" spans="2:40">
      <c r="B53" s="365">
        <v>18</v>
      </c>
      <c r="C53" s="132">
        <f t="shared" si="2"/>
        <v>49</v>
      </c>
      <c r="D53" s="396" t="s">
        <v>341</v>
      </c>
      <c r="E53" s="396"/>
      <c r="F53" s="125" t="s">
        <v>143</v>
      </c>
      <c r="G53" s="107" t="s">
        <v>136</v>
      </c>
      <c r="H53" s="125"/>
      <c r="I53" s="134">
        <v>1</v>
      </c>
      <c r="J53" s="134">
        <v>0.71</v>
      </c>
      <c r="K53" s="352">
        <f t="shared" si="3"/>
        <v>0.71</v>
      </c>
      <c r="L53" s="293">
        <v>200000</v>
      </c>
      <c r="M53" s="354"/>
      <c r="N53" s="116"/>
      <c r="O53" s="116"/>
      <c r="P53" s="116"/>
      <c r="Q53" s="353">
        <f t="shared" si="5"/>
        <v>200000</v>
      </c>
      <c r="R53" s="410">
        <f t="shared" si="4"/>
        <v>1</v>
      </c>
      <c r="S53" s="408" t="str">
        <f t="shared" si="6"/>
        <v/>
      </c>
      <c r="T53" s="361"/>
      <c r="U53" s="361"/>
      <c r="V53" s="361"/>
      <c r="W53" s="361"/>
      <c r="X53" s="361"/>
      <c r="Y53" s="361"/>
      <c r="Z53" s="361"/>
      <c r="AA53" s="361"/>
      <c r="AB53" s="361"/>
      <c r="AC53" s="361"/>
      <c r="AD53" s="361"/>
      <c r="AE53" s="361"/>
      <c r="AF53" s="361"/>
      <c r="AG53" s="361"/>
      <c r="AH53" s="361"/>
      <c r="AI53" s="361"/>
      <c r="AJ53" s="361"/>
      <c r="AK53" s="361"/>
      <c r="AL53" s="108"/>
      <c r="AM53" s="108"/>
      <c r="AN53" s="108"/>
    </row>
    <row r="54" spans="2:40" ht="30.75">
      <c r="B54" s="365">
        <v>19</v>
      </c>
      <c r="C54" s="132">
        <f t="shared" si="2"/>
        <v>49</v>
      </c>
      <c r="D54" s="396" t="s">
        <v>342</v>
      </c>
      <c r="E54" s="396"/>
      <c r="F54" s="125" t="s">
        <v>143</v>
      </c>
      <c r="G54" s="107" t="s">
        <v>136</v>
      </c>
      <c r="H54" s="125"/>
      <c r="I54" s="134">
        <v>1</v>
      </c>
      <c r="J54" s="134">
        <v>1</v>
      </c>
      <c r="K54" s="352">
        <f t="shared" si="3"/>
        <v>1</v>
      </c>
      <c r="L54" s="293">
        <v>51910.79</v>
      </c>
      <c r="M54" s="354"/>
      <c r="N54" s="116"/>
      <c r="O54" s="116"/>
      <c r="P54" s="116"/>
      <c r="Q54" s="353">
        <f t="shared" si="5"/>
        <v>51910.79</v>
      </c>
      <c r="R54" s="410">
        <f t="shared" si="4"/>
        <v>1</v>
      </c>
      <c r="S54" s="408" t="str">
        <f t="shared" si="6"/>
        <v/>
      </c>
      <c r="T54" s="361"/>
      <c r="U54" s="361"/>
      <c r="V54" s="361"/>
      <c r="W54" s="361"/>
      <c r="X54" s="361"/>
      <c r="Y54" s="361"/>
      <c r="Z54" s="361"/>
      <c r="AA54" s="361"/>
      <c r="AB54" s="361"/>
      <c r="AC54" s="361"/>
      <c r="AD54" s="361"/>
      <c r="AE54" s="361"/>
      <c r="AF54" s="361"/>
      <c r="AG54" s="361"/>
      <c r="AH54" s="361"/>
      <c r="AI54" s="361"/>
      <c r="AJ54" s="361"/>
      <c r="AK54" s="361"/>
      <c r="AL54" s="108"/>
      <c r="AM54" s="108"/>
      <c r="AN54" s="108"/>
    </row>
    <row r="55" spans="2:40">
      <c r="B55" s="365">
        <v>20</v>
      </c>
      <c r="C55" s="132" t="str">
        <f>IF(AND(NOT(COUNTA(E55:J55)),(NOT(COUNTA(L55:P55)))),"",VLOOKUP($D$7,Info_County_Code,2,FALSE))</f>
        <v/>
      </c>
      <c r="D55" s="396"/>
      <c r="E55" s="396"/>
      <c r="F55" s="125"/>
      <c r="G55" s="107"/>
      <c r="H55" s="125"/>
      <c r="I55" s="134"/>
      <c r="J55" s="134"/>
      <c r="K55" s="352" t="str">
        <f>IF(OR(G55="Combined Summary",F55="Standalone"),(SUMPRODUCT(--(D$36:D$135='3. CSS'!D73),I$36:I$135,J$36:J$135)),"")</f>
        <v/>
      </c>
      <c r="L55" s="293"/>
      <c r="M55" s="354"/>
      <c r="N55" s="116"/>
      <c r="O55" s="116"/>
      <c r="P55" s="116"/>
      <c r="Q55" s="353">
        <f t="shared" si="5"/>
        <v>0</v>
      </c>
      <c r="R55" s="410" t="str">
        <f>IF(OR(G55="Combined Summary",F55="Standalone"),(SUMIF(D$36:D$135,'3. CSS'!D73,I$36:I$135)),"")</f>
        <v/>
      </c>
      <c r="S55" s="408" t="str">
        <f t="shared" si="6"/>
        <v/>
      </c>
      <c r="T55" s="361"/>
      <c r="U55" s="361"/>
      <c r="V55" s="361"/>
      <c r="W55" s="361"/>
      <c r="X55" s="361"/>
      <c r="Y55" s="361"/>
      <c r="Z55" s="361"/>
      <c r="AA55" s="361"/>
      <c r="AB55" s="361"/>
      <c r="AC55" s="361"/>
      <c r="AD55" s="361"/>
      <c r="AE55" s="361"/>
      <c r="AF55" s="361"/>
      <c r="AG55" s="361"/>
      <c r="AH55" s="361"/>
      <c r="AI55" s="361"/>
      <c r="AJ55" s="361"/>
      <c r="AK55" s="361"/>
      <c r="AL55" s="108"/>
      <c r="AM55" s="108"/>
      <c r="AN55" s="108"/>
    </row>
    <row r="56" spans="2:40" ht="30.75">
      <c r="B56" s="365">
        <v>21</v>
      </c>
      <c r="C56" s="132">
        <f t="shared" ref="C56:C67" si="7">IF(AND(NOT(COUNTA(D56:J56)),(NOT(COUNTA(L56:P56)))),"",VLOOKUP($D$7,Info_County_Code,2,FALSE))</f>
        <v>49</v>
      </c>
      <c r="D56" s="396" t="s">
        <v>380</v>
      </c>
      <c r="E56" s="396"/>
      <c r="F56" s="125" t="s">
        <v>143</v>
      </c>
      <c r="G56" s="107" t="s">
        <v>136</v>
      </c>
      <c r="H56" s="125"/>
      <c r="I56" s="134">
        <v>1</v>
      </c>
      <c r="J56" s="134">
        <v>1</v>
      </c>
      <c r="K56" s="352">
        <f t="shared" ref="K56:K87" si="8">IF(OR(G56="Combined Summary",F56="Standalone"),(SUMPRODUCT(--(D$36:D$135=D56),I$36:I$135,J$36:J$135)),"")</f>
        <v>1</v>
      </c>
      <c r="L56" s="293">
        <v>76022</v>
      </c>
      <c r="M56" s="354"/>
      <c r="N56" s="116"/>
      <c r="O56" s="116"/>
      <c r="P56" s="116"/>
      <c r="Q56" s="353">
        <f t="shared" si="5"/>
        <v>76022</v>
      </c>
      <c r="R56" s="410">
        <f t="shared" ref="R56:R87" si="9">IF(OR(G56="Combined Summary",F56="Standalone"),(SUMIF(D$36:D$135,D56,I$36:I$135)),"")</f>
        <v>1</v>
      </c>
      <c r="S56" s="408" t="str">
        <f t="shared" si="6"/>
        <v/>
      </c>
      <c r="T56" s="361"/>
      <c r="U56" s="361"/>
      <c r="V56" s="361"/>
      <c r="W56" s="361"/>
      <c r="X56" s="361"/>
      <c r="Y56" s="361"/>
      <c r="Z56" s="361"/>
      <c r="AA56" s="361"/>
      <c r="AB56" s="361"/>
      <c r="AC56" s="361"/>
      <c r="AD56" s="361"/>
      <c r="AE56" s="361"/>
      <c r="AF56" s="361"/>
      <c r="AG56" s="361"/>
      <c r="AH56" s="361"/>
      <c r="AI56" s="361"/>
      <c r="AJ56" s="361"/>
      <c r="AK56" s="361"/>
      <c r="AL56" s="108"/>
      <c r="AM56" s="108"/>
      <c r="AN56" s="108"/>
    </row>
    <row r="57" spans="2:40">
      <c r="B57" s="365">
        <v>22</v>
      </c>
      <c r="C57" s="132" t="str">
        <f t="shared" si="7"/>
        <v/>
      </c>
      <c r="D57" s="396"/>
      <c r="E57" s="396"/>
      <c r="F57" s="125"/>
      <c r="G57" s="107"/>
      <c r="H57" s="125"/>
      <c r="I57" s="134"/>
      <c r="J57" s="134"/>
      <c r="K57" s="352" t="str">
        <f t="shared" si="8"/>
        <v/>
      </c>
      <c r="L57" s="293"/>
      <c r="M57" s="354"/>
      <c r="N57" s="116"/>
      <c r="O57" s="116"/>
      <c r="P57" s="116"/>
      <c r="Q57" s="353">
        <f t="shared" si="5"/>
        <v>0</v>
      </c>
      <c r="R57" s="410" t="str">
        <f t="shared" si="9"/>
        <v/>
      </c>
      <c r="S57" s="408" t="str">
        <f t="shared" si="6"/>
        <v/>
      </c>
      <c r="T57" s="361"/>
      <c r="U57" s="361"/>
      <c r="V57" s="361"/>
      <c r="W57" s="361"/>
      <c r="X57" s="361"/>
      <c r="Y57" s="361"/>
      <c r="Z57" s="361"/>
      <c r="AA57" s="361"/>
      <c r="AB57" s="361"/>
      <c r="AC57" s="361"/>
      <c r="AD57" s="361"/>
      <c r="AE57" s="361"/>
      <c r="AF57" s="361"/>
      <c r="AG57" s="361"/>
      <c r="AH57" s="361"/>
      <c r="AI57" s="361"/>
      <c r="AJ57" s="361"/>
      <c r="AK57" s="361"/>
      <c r="AL57" s="108"/>
      <c r="AM57" s="108"/>
      <c r="AN57" s="108"/>
    </row>
    <row r="58" spans="2:40">
      <c r="B58" s="365">
        <v>23</v>
      </c>
      <c r="C58" s="132" t="str">
        <f t="shared" si="7"/>
        <v/>
      </c>
      <c r="D58" s="428"/>
      <c r="E58" s="396"/>
      <c r="F58" s="125"/>
      <c r="G58" s="107"/>
      <c r="H58" s="125"/>
      <c r="I58" s="134"/>
      <c r="J58" s="134"/>
      <c r="K58" s="352" t="str">
        <f t="shared" si="8"/>
        <v/>
      </c>
      <c r="L58" s="293"/>
      <c r="M58" s="354"/>
      <c r="N58" s="116"/>
      <c r="O58" s="116"/>
      <c r="P58" s="116"/>
      <c r="Q58" s="353">
        <f t="shared" si="5"/>
        <v>0</v>
      </c>
      <c r="R58" s="410" t="str">
        <f t="shared" si="9"/>
        <v/>
      </c>
      <c r="S58" s="408" t="str">
        <f t="shared" si="6"/>
        <v/>
      </c>
      <c r="T58" s="361"/>
      <c r="U58" s="361"/>
      <c r="V58" s="361"/>
      <c r="W58" s="361"/>
      <c r="X58" s="361"/>
      <c r="Y58" s="361"/>
      <c r="Z58" s="361"/>
      <c r="AA58" s="361"/>
      <c r="AB58" s="361"/>
      <c r="AC58" s="361"/>
      <c r="AD58" s="361"/>
      <c r="AE58" s="361"/>
      <c r="AF58" s="361"/>
      <c r="AG58" s="361"/>
      <c r="AH58" s="361"/>
      <c r="AI58" s="361"/>
      <c r="AJ58" s="361"/>
      <c r="AK58" s="361"/>
      <c r="AL58" s="108"/>
      <c r="AM58" s="108"/>
      <c r="AN58" s="108"/>
    </row>
    <row r="59" spans="2:40">
      <c r="B59" s="365">
        <v>24</v>
      </c>
      <c r="C59" s="132" t="str">
        <f>IF(AND(NOT(COUNTA(D59:J59)),(NOT(COUNTA(L59:P59)))),"",VLOOKUP($D$7,Info_County_Code,2,FALSE))</f>
        <v/>
      </c>
      <c r="D59" s="396"/>
      <c r="E59" s="396"/>
      <c r="F59" s="125"/>
      <c r="G59" s="107"/>
      <c r="H59" s="125"/>
      <c r="I59" s="134"/>
      <c r="J59" s="134"/>
      <c r="K59" s="352" t="str">
        <f>IF(OR(G59="Combined Summary",F59="Standalone"),(SUMPRODUCT(--(D$36:D$135=#REF!),I$36:I$135,J$36:J$135)),"")</f>
        <v/>
      </c>
      <c r="L59" s="293"/>
      <c r="M59" s="354"/>
      <c r="N59" s="116"/>
      <c r="O59" s="116"/>
      <c r="P59" s="116"/>
      <c r="Q59" s="353">
        <f>SUM(L59:P59)</f>
        <v>0</v>
      </c>
      <c r="R59" s="410" t="str">
        <f>IF(OR(G59="Combined Summary",F59="Standalone"),(SUMIF(D$36:D$135,#REF!,I$36:I$135)),"")</f>
        <v/>
      </c>
      <c r="S59" s="408" t="str">
        <f t="shared" si="6"/>
        <v/>
      </c>
      <c r="T59" s="361"/>
      <c r="U59" s="361"/>
      <c r="V59" s="361"/>
      <c r="W59" s="361"/>
      <c r="X59" s="361"/>
      <c r="Y59" s="361"/>
      <c r="Z59" s="361"/>
      <c r="AA59" s="361"/>
      <c r="AB59" s="361"/>
      <c r="AC59" s="361"/>
      <c r="AD59" s="361"/>
      <c r="AE59" s="361"/>
      <c r="AF59" s="361"/>
      <c r="AG59" s="361"/>
      <c r="AH59" s="361"/>
      <c r="AI59" s="361"/>
      <c r="AJ59" s="361"/>
      <c r="AK59" s="361"/>
      <c r="AL59" s="108"/>
      <c r="AM59" s="108"/>
      <c r="AN59" s="108"/>
    </row>
    <row r="60" spans="2:40">
      <c r="B60" s="365">
        <v>25</v>
      </c>
      <c r="C60" s="132" t="str">
        <f t="shared" si="7"/>
        <v/>
      </c>
      <c r="D60" s="396"/>
      <c r="E60" s="396"/>
      <c r="F60" s="125"/>
      <c r="G60" s="107"/>
      <c r="H60" s="125"/>
      <c r="I60" s="134"/>
      <c r="J60" s="134"/>
      <c r="K60" s="352" t="str">
        <f t="shared" si="8"/>
        <v/>
      </c>
      <c r="L60" s="293"/>
      <c r="M60" s="354"/>
      <c r="N60" s="116"/>
      <c r="O60" s="116"/>
      <c r="P60" s="116"/>
      <c r="Q60" s="353">
        <f t="shared" si="5"/>
        <v>0</v>
      </c>
      <c r="R60" s="410" t="str">
        <f t="shared" si="9"/>
        <v/>
      </c>
      <c r="S60" s="408" t="str">
        <f t="shared" si="6"/>
        <v/>
      </c>
      <c r="T60" s="361"/>
      <c r="U60" s="361"/>
      <c r="V60" s="361"/>
      <c r="W60" s="361"/>
      <c r="X60" s="361"/>
      <c r="Y60" s="361"/>
      <c r="Z60" s="361"/>
      <c r="AA60" s="361"/>
      <c r="AB60" s="361"/>
      <c r="AC60" s="361"/>
      <c r="AD60" s="361"/>
      <c r="AE60" s="361"/>
      <c r="AF60" s="361"/>
      <c r="AG60" s="361"/>
      <c r="AH60" s="361"/>
      <c r="AI60" s="361"/>
      <c r="AJ60" s="361"/>
      <c r="AK60" s="361"/>
      <c r="AL60" s="108"/>
      <c r="AM60" s="108"/>
      <c r="AN60" s="108"/>
    </row>
    <row r="61" spans="2:40">
      <c r="B61" s="365">
        <v>26</v>
      </c>
      <c r="C61" s="132" t="str">
        <f>IF(AND(NOT(COUNTA(D61:J61)),(NOT(COUNTA(L61:P61)))),"",VLOOKUP($D$7,Info_County_Code,2,FALSE))</f>
        <v/>
      </c>
      <c r="D61" s="396"/>
      <c r="E61" s="396"/>
      <c r="F61" s="125"/>
      <c r="G61" s="107"/>
      <c r="H61" s="125"/>
      <c r="I61" s="134"/>
      <c r="J61" s="134"/>
      <c r="K61" s="352" t="str">
        <f>IF(OR(G61="Combined Summary",F61="Standalone"),(SUMPRODUCT(--(D$36:D$135=#REF!),I$36:I$135,J$36:J$135)),"")</f>
        <v/>
      </c>
      <c r="L61" s="293"/>
      <c r="M61" s="354"/>
      <c r="N61" s="116"/>
      <c r="O61" s="116"/>
      <c r="P61" s="116"/>
      <c r="Q61" s="353">
        <f>SUM(L61:P61)</f>
        <v>0</v>
      </c>
      <c r="R61" s="410" t="str">
        <f>IF(OR(G61="Combined Summary",F61="Standalone"),(SUMIF(D$36:D$135,#REF!,I$36:I$135)),"")</f>
        <v/>
      </c>
      <c r="S61" s="408" t="str">
        <f t="shared" si="6"/>
        <v/>
      </c>
      <c r="T61" s="361"/>
      <c r="U61" s="361"/>
      <c r="V61" s="361"/>
      <c r="W61" s="361"/>
      <c r="X61" s="361"/>
      <c r="Y61" s="361"/>
      <c r="Z61" s="361"/>
      <c r="AA61" s="361"/>
      <c r="AB61" s="361"/>
      <c r="AC61" s="361"/>
      <c r="AD61" s="361"/>
      <c r="AE61" s="361"/>
      <c r="AF61" s="361"/>
      <c r="AG61" s="361"/>
      <c r="AH61" s="361"/>
      <c r="AI61" s="361"/>
      <c r="AJ61" s="361"/>
      <c r="AK61" s="361"/>
      <c r="AL61" s="108"/>
      <c r="AM61" s="108"/>
      <c r="AN61" s="108"/>
    </row>
    <row r="62" spans="2:40">
      <c r="B62" s="365">
        <v>27</v>
      </c>
      <c r="C62" s="132" t="str">
        <f>IF(AND(NOT(COUNTA(D62:J62)),(NOT(COUNTA(L62:P62)))),"",VLOOKUP($D$7,Info_County_Code,2,FALSE))</f>
        <v/>
      </c>
      <c r="D62" s="396"/>
      <c r="E62" s="396"/>
      <c r="F62" s="125"/>
      <c r="G62" s="107"/>
      <c r="H62" s="125"/>
      <c r="I62" s="134"/>
      <c r="J62" s="134"/>
      <c r="K62" s="352" t="str">
        <f>IF(OR(G62="Combined Summary",F62="Standalone"),(SUMPRODUCT(--(D$36:D$135=#REF!),I$36:I$135,J$36:J$135)),"")</f>
        <v/>
      </c>
      <c r="L62" s="293"/>
      <c r="M62" s="354"/>
      <c r="N62" s="116"/>
      <c r="O62" s="116"/>
      <c r="P62" s="116"/>
      <c r="Q62" s="353">
        <f>SUM(L62:P62)</f>
        <v>0</v>
      </c>
      <c r="R62" s="410" t="str">
        <f>IF(OR(G62="Combined Summary",F62="Standalone"),(SUMIF(D$36:D$135,#REF!,I$36:I$135)),"")</f>
        <v/>
      </c>
      <c r="S62" s="408" t="str">
        <f t="shared" si="6"/>
        <v/>
      </c>
      <c r="T62" s="361"/>
      <c r="U62" s="361"/>
      <c r="V62" s="361"/>
      <c r="W62" s="361"/>
      <c r="X62" s="361"/>
      <c r="Y62" s="361"/>
      <c r="Z62" s="361"/>
      <c r="AA62" s="361"/>
      <c r="AB62" s="361"/>
      <c r="AC62" s="361"/>
      <c r="AD62" s="361"/>
      <c r="AE62" s="361"/>
      <c r="AF62" s="361"/>
      <c r="AG62" s="361"/>
      <c r="AH62" s="361"/>
      <c r="AI62" s="361"/>
      <c r="AJ62" s="361"/>
      <c r="AK62" s="361"/>
      <c r="AL62" s="108"/>
      <c r="AM62" s="108"/>
      <c r="AN62" s="108"/>
    </row>
    <row r="63" spans="2:40">
      <c r="B63" s="365">
        <v>28</v>
      </c>
      <c r="C63" s="132">
        <f t="shared" si="7"/>
        <v>49</v>
      </c>
      <c r="D63" s="396" t="s">
        <v>384</v>
      </c>
      <c r="E63" s="396"/>
      <c r="F63" s="125" t="s">
        <v>143</v>
      </c>
      <c r="G63" s="107" t="s">
        <v>137</v>
      </c>
      <c r="H63" s="125"/>
      <c r="I63" s="134">
        <v>1</v>
      </c>
      <c r="J63" s="134">
        <v>1</v>
      </c>
      <c r="K63" s="352">
        <f t="shared" si="8"/>
        <v>1</v>
      </c>
      <c r="L63" s="293">
        <f>201002.51</f>
        <v>201002.51</v>
      </c>
      <c r="M63" s="354"/>
      <c r="N63" s="116"/>
      <c r="O63" s="116"/>
      <c r="P63" s="116">
        <f>340689.98-L63</f>
        <v>139687.46999999997</v>
      </c>
      <c r="Q63" s="353">
        <f t="shared" si="5"/>
        <v>340689.98</v>
      </c>
      <c r="R63" s="410">
        <f t="shared" si="9"/>
        <v>1</v>
      </c>
      <c r="S63" s="408" t="str">
        <f t="shared" si="6"/>
        <v/>
      </c>
      <c r="T63" s="361"/>
      <c r="U63" s="361"/>
      <c r="V63" s="361"/>
      <c r="W63" s="361"/>
      <c r="X63" s="361"/>
      <c r="Y63" s="361"/>
      <c r="Z63" s="361"/>
      <c r="AA63" s="361"/>
      <c r="AB63" s="361"/>
      <c r="AC63" s="361"/>
      <c r="AD63" s="361"/>
      <c r="AE63" s="361"/>
      <c r="AF63" s="361"/>
      <c r="AG63" s="361"/>
      <c r="AH63" s="361"/>
      <c r="AI63" s="361"/>
      <c r="AJ63" s="361"/>
      <c r="AK63" s="361"/>
      <c r="AL63" s="108"/>
      <c r="AM63" s="108"/>
      <c r="AN63" s="108"/>
    </row>
    <row r="64" spans="2:40">
      <c r="B64" s="365">
        <v>29</v>
      </c>
      <c r="C64" s="132">
        <f t="shared" si="7"/>
        <v>49</v>
      </c>
      <c r="D64" s="396" t="s">
        <v>351</v>
      </c>
      <c r="E64" s="396"/>
      <c r="F64" s="125" t="s">
        <v>143</v>
      </c>
      <c r="G64" s="107" t="s">
        <v>136</v>
      </c>
      <c r="H64" s="125"/>
      <c r="I64" s="134">
        <v>1</v>
      </c>
      <c r="J64" s="134">
        <v>0</v>
      </c>
      <c r="K64" s="352">
        <f t="shared" si="8"/>
        <v>0</v>
      </c>
      <c r="L64" s="293">
        <f>187622.17-161971.2</f>
        <v>25650.97</v>
      </c>
      <c r="M64" s="354"/>
      <c r="N64" s="116"/>
      <c r="O64" s="116">
        <v>144617.92000000001</v>
      </c>
      <c r="P64" s="116">
        <f>192422.69-L64-O64</f>
        <v>22153.799999999988</v>
      </c>
      <c r="Q64" s="353">
        <f t="shared" si="5"/>
        <v>192422.69</v>
      </c>
      <c r="R64" s="410">
        <f t="shared" si="9"/>
        <v>1</v>
      </c>
      <c r="S64" s="408" t="str">
        <f t="shared" si="6"/>
        <v/>
      </c>
      <c r="T64" s="361"/>
      <c r="U64" s="361"/>
      <c r="V64" s="361"/>
      <c r="W64" s="361"/>
      <c r="X64" s="361"/>
      <c r="Y64" s="361"/>
      <c r="Z64" s="361"/>
      <c r="AA64" s="361"/>
      <c r="AB64" s="361"/>
      <c r="AC64" s="361"/>
      <c r="AD64" s="361"/>
      <c r="AE64" s="361"/>
      <c r="AF64" s="361"/>
      <c r="AG64" s="361"/>
      <c r="AH64" s="361"/>
      <c r="AI64" s="361"/>
      <c r="AJ64" s="361"/>
      <c r="AK64" s="361"/>
      <c r="AL64" s="108"/>
      <c r="AM64" s="108"/>
      <c r="AN64" s="108"/>
    </row>
    <row r="65" spans="2:40">
      <c r="B65" s="365">
        <v>30</v>
      </c>
      <c r="C65" s="132">
        <f t="shared" si="7"/>
        <v>49</v>
      </c>
      <c r="D65" s="396" t="s">
        <v>332</v>
      </c>
      <c r="E65" s="396"/>
      <c r="F65" s="125" t="s">
        <v>143</v>
      </c>
      <c r="G65" s="107" t="s">
        <v>137</v>
      </c>
      <c r="H65" s="125"/>
      <c r="I65" s="134">
        <v>1</v>
      </c>
      <c r="J65" s="134">
        <v>1</v>
      </c>
      <c r="K65" s="352">
        <f t="shared" si="8"/>
        <v>1</v>
      </c>
      <c r="L65" s="293">
        <v>837412.43</v>
      </c>
      <c r="M65" s="354"/>
      <c r="N65" s="116"/>
      <c r="O65" s="116">
        <v>193372.26</v>
      </c>
      <c r="P65" s="116">
        <v>188655.67</v>
      </c>
      <c r="Q65" s="353">
        <f t="shared" si="5"/>
        <v>1219440.3600000001</v>
      </c>
      <c r="R65" s="410">
        <f t="shared" si="9"/>
        <v>1</v>
      </c>
      <c r="S65" s="408" t="str">
        <f t="shared" si="6"/>
        <v/>
      </c>
      <c r="T65" s="361"/>
      <c r="U65" s="361"/>
      <c r="V65" s="361"/>
      <c r="W65" s="361"/>
      <c r="X65" s="361"/>
      <c r="Y65" s="361"/>
      <c r="Z65" s="361"/>
      <c r="AA65" s="361"/>
      <c r="AB65" s="361"/>
      <c r="AC65" s="361"/>
      <c r="AD65" s="361"/>
      <c r="AE65" s="361"/>
      <c r="AF65" s="361"/>
      <c r="AG65" s="361"/>
      <c r="AH65" s="361"/>
      <c r="AI65" s="361"/>
      <c r="AJ65" s="361"/>
      <c r="AK65" s="361"/>
      <c r="AL65" s="108"/>
      <c r="AM65" s="108"/>
      <c r="AN65" s="108"/>
    </row>
    <row r="66" spans="2:40">
      <c r="B66" s="365">
        <v>31</v>
      </c>
      <c r="C66" s="132">
        <f t="shared" si="7"/>
        <v>49</v>
      </c>
      <c r="D66" s="396" t="s">
        <v>379</v>
      </c>
      <c r="E66" s="396"/>
      <c r="F66" s="125" t="s">
        <v>143</v>
      </c>
      <c r="G66" s="107" t="s">
        <v>136</v>
      </c>
      <c r="H66" s="125"/>
      <c r="I66" s="134">
        <v>1</v>
      </c>
      <c r="J66" s="134">
        <v>1</v>
      </c>
      <c r="K66" s="352">
        <f t="shared" si="8"/>
        <v>1</v>
      </c>
      <c r="L66" s="293">
        <v>224699.02</v>
      </c>
      <c r="M66" s="354"/>
      <c r="N66" s="116"/>
      <c r="O66" s="116"/>
      <c r="P66" s="116"/>
      <c r="Q66" s="353">
        <f t="shared" si="5"/>
        <v>224699.02</v>
      </c>
      <c r="R66" s="410">
        <f t="shared" si="9"/>
        <v>1</v>
      </c>
      <c r="S66" s="408" t="str">
        <f t="shared" si="6"/>
        <v/>
      </c>
      <c r="T66" s="361"/>
      <c r="U66" s="361"/>
      <c r="V66" s="361"/>
      <c r="W66" s="361"/>
      <c r="X66" s="361"/>
      <c r="Y66" s="361"/>
      <c r="Z66" s="361"/>
      <c r="AA66" s="361"/>
      <c r="AB66" s="361"/>
      <c r="AC66" s="361"/>
      <c r="AD66" s="361"/>
      <c r="AE66" s="361"/>
      <c r="AF66" s="361"/>
      <c r="AG66" s="361"/>
      <c r="AH66" s="361"/>
      <c r="AI66" s="361"/>
      <c r="AJ66" s="361"/>
      <c r="AK66" s="361"/>
      <c r="AL66" s="108"/>
      <c r="AM66" s="108"/>
      <c r="AN66" s="108"/>
    </row>
    <row r="67" spans="2:40">
      <c r="B67" s="365">
        <v>32</v>
      </c>
      <c r="C67" s="132" t="str">
        <f t="shared" si="7"/>
        <v/>
      </c>
      <c r="D67" s="396"/>
      <c r="E67" s="396"/>
      <c r="F67" s="125"/>
      <c r="G67" s="107"/>
      <c r="H67" s="125"/>
      <c r="I67" s="134"/>
      <c r="J67" s="134"/>
      <c r="K67" s="352" t="str">
        <f t="shared" si="8"/>
        <v/>
      </c>
      <c r="L67" s="293"/>
      <c r="M67" s="354"/>
      <c r="N67" s="116"/>
      <c r="O67" s="116"/>
      <c r="P67" s="116"/>
      <c r="Q67" s="353">
        <f t="shared" si="5"/>
        <v>0</v>
      </c>
      <c r="R67" s="410" t="str">
        <f t="shared" si="9"/>
        <v/>
      </c>
      <c r="S67" s="408" t="str">
        <f t="shared" si="6"/>
        <v/>
      </c>
      <c r="T67" s="361"/>
      <c r="U67" s="361"/>
      <c r="V67" s="361"/>
      <c r="W67" s="361"/>
      <c r="X67" s="361"/>
      <c r="Y67" s="361"/>
      <c r="Z67" s="361"/>
      <c r="AA67" s="361"/>
      <c r="AB67" s="361"/>
      <c r="AC67" s="361"/>
      <c r="AD67" s="361"/>
      <c r="AE67" s="361"/>
      <c r="AF67" s="361"/>
      <c r="AG67" s="361"/>
      <c r="AH67" s="361"/>
      <c r="AI67" s="361"/>
      <c r="AJ67" s="361"/>
      <c r="AK67" s="361"/>
      <c r="AL67" s="108"/>
      <c r="AM67" s="108"/>
      <c r="AN67" s="108"/>
    </row>
    <row r="68" spans="2:40">
      <c r="B68" s="365">
        <v>33</v>
      </c>
      <c r="C68" s="132" t="str">
        <f t="shared" ref="C68:C99" si="10">IF(AND(NOT(COUNTA(D68:J68)),(NOT(COUNTA(L68:P68)))),"",VLOOKUP($D$7,Info_County_Code,2,FALSE))</f>
        <v/>
      </c>
      <c r="D68" s="396"/>
      <c r="E68" s="396"/>
      <c r="F68" s="125"/>
      <c r="G68" s="107"/>
      <c r="H68" s="125"/>
      <c r="I68" s="134"/>
      <c r="J68" s="134"/>
      <c r="K68" s="352" t="str">
        <f t="shared" si="8"/>
        <v/>
      </c>
      <c r="L68" s="293"/>
      <c r="M68" s="354"/>
      <c r="N68" s="116"/>
      <c r="O68" s="116"/>
      <c r="P68" s="116"/>
      <c r="Q68" s="353">
        <f t="shared" si="5"/>
        <v>0</v>
      </c>
      <c r="R68" s="410" t="str">
        <f t="shared" si="9"/>
        <v/>
      </c>
      <c r="S68" s="408" t="str">
        <f t="shared" si="6"/>
        <v/>
      </c>
      <c r="T68" s="361"/>
      <c r="U68" s="361"/>
      <c r="V68" s="361"/>
      <c r="W68" s="361"/>
      <c r="X68" s="361"/>
      <c r="Y68" s="361"/>
      <c r="Z68" s="361"/>
      <c r="AA68" s="361"/>
      <c r="AB68" s="361"/>
      <c r="AC68" s="361"/>
      <c r="AD68" s="361"/>
      <c r="AE68" s="361"/>
      <c r="AF68" s="361"/>
      <c r="AG68" s="361"/>
      <c r="AH68" s="361"/>
      <c r="AI68" s="361"/>
      <c r="AJ68" s="361"/>
      <c r="AK68" s="361"/>
      <c r="AL68" s="108"/>
      <c r="AM68" s="108"/>
      <c r="AN68" s="108"/>
    </row>
    <row r="69" spans="2:40">
      <c r="B69" s="365">
        <v>34</v>
      </c>
      <c r="C69" s="132" t="str">
        <f t="shared" si="10"/>
        <v/>
      </c>
      <c r="D69" s="396"/>
      <c r="E69" s="396"/>
      <c r="F69" s="125"/>
      <c r="G69" s="107"/>
      <c r="H69" s="125"/>
      <c r="I69" s="134"/>
      <c r="J69" s="134"/>
      <c r="K69" s="352" t="str">
        <f t="shared" si="8"/>
        <v/>
      </c>
      <c r="L69" s="293"/>
      <c r="M69" s="354"/>
      <c r="N69" s="116"/>
      <c r="O69" s="116"/>
      <c r="P69" s="116"/>
      <c r="Q69" s="353">
        <f t="shared" si="5"/>
        <v>0</v>
      </c>
      <c r="R69" s="410" t="str">
        <f t="shared" si="9"/>
        <v/>
      </c>
      <c r="S69" s="408" t="str">
        <f t="shared" si="6"/>
        <v/>
      </c>
      <c r="T69" s="361"/>
      <c r="U69" s="361"/>
      <c r="V69" s="361"/>
      <c r="W69" s="361"/>
      <c r="X69" s="361"/>
      <c r="Y69" s="361"/>
      <c r="Z69" s="361"/>
      <c r="AA69" s="361"/>
      <c r="AB69" s="361"/>
      <c r="AC69" s="361"/>
      <c r="AD69" s="361"/>
      <c r="AE69" s="361"/>
      <c r="AF69" s="361"/>
      <c r="AG69" s="361"/>
      <c r="AH69" s="361"/>
      <c r="AI69" s="361"/>
      <c r="AJ69" s="361"/>
      <c r="AK69" s="361"/>
      <c r="AL69" s="108"/>
      <c r="AM69" s="108"/>
      <c r="AN69" s="108"/>
    </row>
    <row r="70" spans="2:40">
      <c r="B70" s="365">
        <v>35</v>
      </c>
      <c r="C70" s="132" t="str">
        <f t="shared" si="10"/>
        <v/>
      </c>
      <c r="D70" s="396"/>
      <c r="E70" s="396"/>
      <c r="F70" s="125"/>
      <c r="G70" s="107"/>
      <c r="H70" s="125"/>
      <c r="I70" s="134"/>
      <c r="J70" s="134"/>
      <c r="K70" s="352" t="str">
        <f t="shared" si="8"/>
        <v/>
      </c>
      <c r="L70" s="293"/>
      <c r="M70" s="354"/>
      <c r="N70" s="116"/>
      <c r="O70" s="116"/>
      <c r="P70" s="116"/>
      <c r="Q70" s="353">
        <f t="shared" si="5"/>
        <v>0</v>
      </c>
      <c r="R70" s="410" t="str">
        <f t="shared" si="9"/>
        <v/>
      </c>
      <c r="S70" s="408" t="str">
        <f t="shared" si="6"/>
        <v/>
      </c>
      <c r="T70" s="361"/>
      <c r="U70" s="361"/>
      <c r="V70" s="361"/>
      <c r="W70" s="361"/>
      <c r="X70" s="361"/>
      <c r="Y70" s="361"/>
      <c r="Z70" s="361"/>
      <c r="AA70" s="361"/>
      <c r="AB70" s="361"/>
      <c r="AC70" s="361"/>
      <c r="AD70" s="361"/>
      <c r="AE70" s="361"/>
      <c r="AF70" s="361"/>
      <c r="AG70" s="361"/>
      <c r="AH70" s="361"/>
      <c r="AI70" s="361"/>
      <c r="AJ70" s="361"/>
      <c r="AK70" s="361"/>
      <c r="AL70" s="108"/>
      <c r="AM70" s="108"/>
      <c r="AN70" s="108"/>
    </row>
    <row r="71" spans="2:40">
      <c r="B71" s="365">
        <v>36</v>
      </c>
      <c r="C71" s="132" t="str">
        <f t="shared" si="10"/>
        <v/>
      </c>
      <c r="D71" s="396"/>
      <c r="E71" s="396"/>
      <c r="F71" s="125"/>
      <c r="G71" s="107"/>
      <c r="H71" s="125"/>
      <c r="I71" s="134"/>
      <c r="J71" s="134"/>
      <c r="K71" s="352" t="str">
        <f t="shared" si="8"/>
        <v/>
      </c>
      <c r="L71" s="293"/>
      <c r="M71" s="354"/>
      <c r="N71" s="116"/>
      <c r="O71" s="116"/>
      <c r="P71" s="116"/>
      <c r="Q71" s="353">
        <f t="shared" si="5"/>
        <v>0</v>
      </c>
      <c r="R71" s="410" t="str">
        <f t="shared" si="9"/>
        <v/>
      </c>
      <c r="S71" s="408" t="str">
        <f t="shared" si="6"/>
        <v/>
      </c>
      <c r="T71" s="361"/>
      <c r="U71" s="361"/>
      <c r="V71" s="361"/>
      <c r="W71" s="361"/>
      <c r="X71" s="361"/>
      <c r="Y71" s="361"/>
      <c r="Z71" s="361"/>
      <c r="AA71" s="361"/>
      <c r="AB71" s="361"/>
      <c r="AC71" s="361"/>
      <c r="AD71" s="361"/>
      <c r="AE71" s="361"/>
      <c r="AF71" s="361"/>
      <c r="AG71" s="361"/>
      <c r="AH71" s="361"/>
      <c r="AI71" s="361"/>
      <c r="AJ71" s="361"/>
      <c r="AK71" s="361"/>
      <c r="AL71" s="108"/>
      <c r="AM71" s="108"/>
      <c r="AN71" s="108"/>
    </row>
    <row r="72" spans="2:40">
      <c r="B72" s="365">
        <v>37</v>
      </c>
      <c r="C72" s="132" t="str">
        <f t="shared" si="10"/>
        <v/>
      </c>
      <c r="D72" s="396"/>
      <c r="E72" s="396"/>
      <c r="F72" s="125"/>
      <c r="G72" s="107"/>
      <c r="H72" s="125"/>
      <c r="I72" s="134"/>
      <c r="J72" s="134"/>
      <c r="K72" s="352" t="str">
        <f t="shared" si="8"/>
        <v/>
      </c>
      <c r="L72" s="293"/>
      <c r="M72" s="354"/>
      <c r="N72" s="116"/>
      <c r="O72" s="116"/>
      <c r="P72" s="116"/>
      <c r="Q72" s="353">
        <f t="shared" si="5"/>
        <v>0</v>
      </c>
      <c r="R72" s="410" t="str">
        <f t="shared" si="9"/>
        <v/>
      </c>
      <c r="S72" s="408" t="str">
        <f t="shared" si="6"/>
        <v/>
      </c>
      <c r="T72" s="361"/>
      <c r="U72" s="361"/>
      <c r="V72" s="361"/>
      <c r="W72" s="361"/>
      <c r="X72" s="361"/>
      <c r="Y72" s="361"/>
      <c r="Z72" s="361"/>
      <c r="AA72" s="361"/>
      <c r="AB72" s="361"/>
      <c r="AC72" s="361"/>
      <c r="AD72" s="361"/>
      <c r="AE72" s="361"/>
      <c r="AF72" s="361"/>
      <c r="AG72" s="361"/>
      <c r="AH72" s="361"/>
      <c r="AI72" s="361"/>
      <c r="AJ72" s="361"/>
      <c r="AK72" s="361"/>
      <c r="AL72" s="108"/>
      <c r="AM72" s="108"/>
      <c r="AN72" s="108"/>
    </row>
    <row r="73" spans="2:40">
      <c r="B73" s="365">
        <v>38</v>
      </c>
      <c r="C73" s="132" t="str">
        <f t="shared" si="10"/>
        <v/>
      </c>
      <c r="D73" s="396"/>
      <c r="E73" s="396"/>
      <c r="F73" s="125"/>
      <c r="G73" s="107"/>
      <c r="H73" s="125"/>
      <c r="I73" s="134"/>
      <c r="J73" s="134"/>
      <c r="K73" s="352" t="str">
        <f t="shared" si="8"/>
        <v/>
      </c>
      <c r="L73" s="293"/>
      <c r="M73" s="354"/>
      <c r="N73" s="116"/>
      <c r="O73" s="116"/>
      <c r="P73" s="116"/>
      <c r="Q73" s="353">
        <f t="shared" si="5"/>
        <v>0</v>
      </c>
      <c r="R73" s="410" t="str">
        <f t="shared" si="9"/>
        <v/>
      </c>
      <c r="S73" s="408" t="str">
        <f t="shared" si="6"/>
        <v/>
      </c>
      <c r="T73" s="361"/>
      <c r="U73" s="361"/>
      <c r="V73" s="361"/>
      <c r="W73" s="361"/>
      <c r="X73" s="361"/>
      <c r="Y73" s="361"/>
      <c r="Z73" s="361"/>
      <c r="AA73" s="361"/>
      <c r="AB73" s="361"/>
      <c r="AC73" s="361"/>
      <c r="AD73" s="361"/>
      <c r="AE73" s="361"/>
      <c r="AF73" s="361"/>
      <c r="AG73" s="361"/>
      <c r="AH73" s="361"/>
      <c r="AI73" s="361"/>
      <c r="AJ73" s="361"/>
      <c r="AK73" s="361"/>
      <c r="AL73" s="108"/>
      <c r="AM73" s="108"/>
      <c r="AN73" s="108"/>
    </row>
    <row r="74" spans="2:40">
      <c r="B74" s="365">
        <v>39</v>
      </c>
      <c r="C74" s="132" t="str">
        <f t="shared" si="10"/>
        <v/>
      </c>
      <c r="D74" s="396"/>
      <c r="E74" s="396"/>
      <c r="F74" s="125"/>
      <c r="G74" s="107"/>
      <c r="H74" s="125"/>
      <c r="I74" s="134"/>
      <c r="J74" s="134"/>
      <c r="K74" s="352" t="str">
        <f t="shared" si="8"/>
        <v/>
      </c>
      <c r="L74" s="293"/>
      <c r="M74" s="354"/>
      <c r="N74" s="116"/>
      <c r="O74" s="116"/>
      <c r="P74" s="116"/>
      <c r="Q74" s="353">
        <f t="shared" si="5"/>
        <v>0</v>
      </c>
      <c r="R74" s="410" t="str">
        <f t="shared" si="9"/>
        <v/>
      </c>
      <c r="S74" s="408" t="str">
        <f t="shared" si="6"/>
        <v/>
      </c>
      <c r="T74" s="361"/>
      <c r="U74" s="361"/>
      <c r="V74" s="361"/>
      <c r="W74" s="361"/>
      <c r="X74" s="361"/>
      <c r="Y74" s="361"/>
      <c r="Z74" s="361"/>
      <c r="AA74" s="361"/>
      <c r="AB74" s="361"/>
      <c r="AC74" s="361"/>
      <c r="AD74" s="361"/>
      <c r="AE74" s="361"/>
      <c r="AF74" s="361"/>
      <c r="AG74" s="361"/>
      <c r="AH74" s="361"/>
      <c r="AI74" s="361"/>
      <c r="AJ74" s="361"/>
      <c r="AK74" s="361"/>
      <c r="AL74" s="108"/>
      <c r="AM74" s="108"/>
      <c r="AN74" s="108"/>
    </row>
    <row r="75" spans="2:40">
      <c r="B75" s="365">
        <v>40</v>
      </c>
      <c r="C75" s="132" t="str">
        <f t="shared" si="10"/>
        <v/>
      </c>
      <c r="D75" s="396"/>
      <c r="E75" s="396"/>
      <c r="F75" s="125"/>
      <c r="G75" s="107"/>
      <c r="H75" s="125"/>
      <c r="I75" s="134"/>
      <c r="J75" s="134"/>
      <c r="K75" s="352" t="str">
        <f t="shared" si="8"/>
        <v/>
      </c>
      <c r="L75" s="293"/>
      <c r="M75" s="354"/>
      <c r="N75" s="116"/>
      <c r="O75" s="116"/>
      <c r="P75" s="116"/>
      <c r="Q75" s="353">
        <f t="shared" si="5"/>
        <v>0</v>
      </c>
      <c r="R75" s="410" t="str">
        <f t="shared" si="9"/>
        <v/>
      </c>
      <c r="S75" s="408" t="str">
        <f t="shared" si="6"/>
        <v/>
      </c>
      <c r="T75" s="361"/>
      <c r="U75" s="361"/>
      <c r="V75" s="361"/>
      <c r="W75" s="361"/>
      <c r="X75" s="361"/>
      <c r="Y75" s="361"/>
      <c r="Z75" s="361"/>
      <c r="AA75" s="361"/>
      <c r="AB75" s="361"/>
      <c r="AC75" s="361"/>
      <c r="AD75" s="361"/>
      <c r="AE75" s="361"/>
      <c r="AF75" s="361"/>
      <c r="AG75" s="361"/>
      <c r="AH75" s="361"/>
      <c r="AI75" s="361"/>
      <c r="AJ75" s="361"/>
      <c r="AK75" s="361"/>
      <c r="AL75" s="108"/>
      <c r="AM75" s="108"/>
      <c r="AN75" s="108"/>
    </row>
    <row r="76" spans="2:40">
      <c r="B76" s="365">
        <v>41</v>
      </c>
      <c r="C76" s="132" t="str">
        <f t="shared" si="10"/>
        <v/>
      </c>
      <c r="D76" s="396"/>
      <c r="E76" s="396"/>
      <c r="F76" s="125"/>
      <c r="G76" s="107"/>
      <c r="H76" s="125"/>
      <c r="I76" s="134"/>
      <c r="J76" s="134"/>
      <c r="K76" s="352" t="str">
        <f t="shared" si="8"/>
        <v/>
      </c>
      <c r="L76" s="293"/>
      <c r="M76" s="354"/>
      <c r="N76" s="116"/>
      <c r="O76" s="116"/>
      <c r="P76" s="116"/>
      <c r="Q76" s="353">
        <f t="shared" si="5"/>
        <v>0</v>
      </c>
      <c r="R76" s="410" t="str">
        <f t="shared" si="9"/>
        <v/>
      </c>
      <c r="S76" s="408" t="str">
        <f t="shared" si="6"/>
        <v/>
      </c>
      <c r="T76" s="361"/>
      <c r="U76" s="361"/>
      <c r="V76" s="361"/>
      <c r="W76" s="361"/>
      <c r="X76" s="361"/>
      <c r="Y76" s="361"/>
      <c r="Z76" s="361"/>
      <c r="AA76" s="361"/>
      <c r="AB76" s="361"/>
      <c r="AC76" s="361"/>
      <c r="AD76" s="361"/>
      <c r="AE76" s="361"/>
      <c r="AF76" s="361"/>
      <c r="AG76" s="361"/>
      <c r="AH76" s="361"/>
      <c r="AI76" s="361"/>
      <c r="AJ76" s="361"/>
      <c r="AK76" s="361"/>
      <c r="AL76" s="108"/>
      <c r="AM76" s="108"/>
      <c r="AN76" s="108"/>
    </row>
    <row r="77" spans="2:40">
      <c r="B77" s="365">
        <v>42</v>
      </c>
      <c r="C77" s="132" t="str">
        <f t="shared" si="10"/>
        <v/>
      </c>
      <c r="D77" s="396"/>
      <c r="E77" s="396"/>
      <c r="F77" s="125"/>
      <c r="G77" s="107"/>
      <c r="H77" s="125"/>
      <c r="I77" s="134"/>
      <c r="J77" s="134"/>
      <c r="K77" s="352" t="str">
        <f t="shared" si="8"/>
        <v/>
      </c>
      <c r="L77" s="293"/>
      <c r="M77" s="354"/>
      <c r="N77" s="116"/>
      <c r="O77" s="116"/>
      <c r="P77" s="116"/>
      <c r="Q77" s="353">
        <f t="shared" si="5"/>
        <v>0</v>
      </c>
      <c r="R77" s="410" t="str">
        <f t="shared" si="9"/>
        <v/>
      </c>
      <c r="S77" s="408" t="str">
        <f t="shared" si="6"/>
        <v/>
      </c>
      <c r="T77" s="361"/>
      <c r="U77" s="361"/>
      <c r="V77" s="361"/>
      <c r="W77" s="361"/>
      <c r="X77" s="361"/>
      <c r="Y77" s="361"/>
      <c r="Z77" s="361"/>
      <c r="AA77" s="361"/>
      <c r="AB77" s="361"/>
      <c r="AC77" s="361"/>
      <c r="AD77" s="361"/>
      <c r="AE77" s="361"/>
      <c r="AF77" s="361"/>
      <c r="AG77" s="361"/>
      <c r="AH77" s="361"/>
      <c r="AI77" s="361"/>
      <c r="AJ77" s="361"/>
      <c r="AK77" s="361"/>
      <c r="AL77" s="108"/>
      <c r="AM77" s="108"/>
      <c r="AN77" s="108"/>
    </row>
    <row r="78" spans="2:40">
      <c r="B78" s="365">
        <v>43</v>
      </c>
      <c r="C78" s="132" t="str">
        <f t="shared" si="10"/>
        <v/>
      </c>
      <c r="D78" s="396"/>
      <c r="E78" s="396"/>
      <c r="F78" s="125"/>
      <c r="G78" s="107"/>
      <c r="H78" s="125"/>
      <c r="I78" s="134"/>
      <c r="J78" s="134"/>
      <c r="K78" s="352" t="str">
        <f t="shared" si="8"/>
        <v/>
      </c>
      <c r="L78" s="293"/>
      <c r="M78" s="354"/>
      <c r="N78" s="116"/>
      <c r="O78" s="116"/>
      <c r="P78" s="116"/>
      <c r="Q78" s="353">
        <f t="shared" si="5"/>
        <v>0</v>
      </c>
      <c r="R78" s="410" t="str">
        <f t="shared" si="9"/>
        <v/>
      </c>
      <c r="S78" s="408" t="str">
        <f t="shared" si="6"/>
        <v/>
      </c>
      <c r="T78" s="361"/>
      <c r="U78" s="361"/>
      <c r="V78" s="361"/>
      <c r="W78" s="361"/>
      <c r="X78" s="361"/>
      <c r="Y78" s="361"/>
      <c r="Z78" s="361"/>
      <c r="AA78" s="361"/>
      <c r="AB78" s="361"/>
      <c r="AC78" s="361"/>
      <c r="AD78" s="361"/>
      <c r="AE78" s="361"/>
      <c r="AF78" s="361"/>
      <c r="AG78" s="361"/>
      <c r="AH78" s="361"/>
      <c r="AI78" s="361"/>
      <c r="AJ78" s="361"/>
      <c r="AK78" s="361"/>
      <c r="AL78" s="108"/>
      <c r="AM78" s="108"/>
      <c r="AN78" s="108"/>
    </row>
    <row r="79" spans="2:40">
      <c r="B79" s="365">
        <v>44</v>
      </c>
      <c r="C79" s="132" t="str">
        <f t="shared" si="10"/>
        <v/>
      </c>
      <c r="D79" s="396"/>
      <c r="E79" s="396"/>
      <c r="F79" s="125"/>
      <c r="G79" s="107"/>
      <c r="H79" s="125"/>
      <c r="I79" s="134"/>
      <c r="J79" s="134"/>
      <c r="K79" s="352" t="str">
        <f t="shared" si="8"/>
        <v/>
      </c>
      <c r="L79" s="293"/>
      <c r="M79" s="354"/>
      <c r="N79" s="116"/>
      <c r="O79" s="116"/>
      <c r="P79" s="116"/>
      <c r="Q79" s="353">
        <f t="shared" si="5"/>
        <v>0</v>
      </c>
      <c r="R79" s="410" t="str">
        <f t="shared" si="9"/>
        <v/>
      </c>
      <c r="S79" s="408" t="str">
        <f t="shared" si="6"/>
        <v/>
      </c>
      <c r="T79" s="361"/>
      <c r="U79" s="361"/>
      <c r="V79" s="361"/>
      <c r="W79" s="361"/>
      <c r="X79" s="361"/>
      <c r="Y79" s="361"/>
      <c r="Z79" s="361"/>
      <c r="AA79" s="361"/>
      <c r="AB79" s="361"/>
      <c r="AC79" s="361"/>
      <c r="AD79" s="361"/>
      <c r="AE79" s="361"/>
      <c r="AF79" s="361"/>
      <c r="AG79" s="361"/>
      <c r="AH79" s="361"/>
      <c r="AI79" s="361"/>
      <c r="AJ79" s="361"/>
      <c r="AK79" s="361"/>
      <c r="AL79" s="108"/>
      <c r="AM79" s="108"/>
      <c r="AN79" s="108"/>
    </row>
    <row r="80" spans="2:40">
      <c r="B80" s="365">
        <v>45</v>
      </c>
      <c r="C80" s="132" t="str">
        <f t="shared" si="10"/>
        <v/>
      </c>
      <c r="D80" s="396"/>
      <c r="E80" s="396"/>
      <c r="F80" s="125"/>
      <c r="G80" s="107"/>
      <c r="H80" s="125"/>
      <c r="I80" s="134"/>
      <c r="J80" s="134"/>
      <c r="K80" s="352" t="str">
        <f t="shared" si="8"/>
        <v/>
      </c>
      <c r="L80" s="293"/>
      <c r="M80" s="354"/>
      <c r="N80" s="116"/>
      <c r="O80" s="116"/>
      <c r="P80" s="116"/>
      <c r="Q80" s="353">
        <f t="shared" si="5"/>
        <v>0</v>
      </c>
      <c r="R80" s="410" t="str">
        <f t="shared" si="9"/>
        <v/>
      </c>
      <c r="S80" s="408" t="str">
        <f t="shared" si="6"/>
        <v/>
      </c>
      <c r="T80" s="361"/>
      <c r="U80" s="361"/>
      <c r="V80" s="361"/>
      <c r="W80" s="361"/>
      <c r="X80" s="361"/>
      <c r="Y80" s="361"/>
      <c r="Z80" s="361"/>
      <c r="AA80" s="361"/>
      <c r="AB80" s="361"/>
      <c r="AC80" s="361"/>
      <c r="AD80" s="361"/>
      <c r="AE80" s="361"/>
      <c r="AF80" s="361"/>
      <c r="AG80" s="361"/>
      <c r="AH80" s="361"/>
      <c r="AI80" s="361"/>
      <c r="AJ80" s="361"/>
      <c r="AK80" s="361"/>
      <c r="AL80" s="108"/>
      <c r="AM80" s="108"/>
      <c r="AN80" s="108"/>
    </row>
    <row r="81" spans="2:40">
      <c r="B81" s="365">
        <v>46</v>
      </c>
      <c r="C81" s="132" t="str">
        <f t="shared" si="10"/>
        <v/>
      </c>
      <c r="D81" s="396"/>
      <c r="E81" s="396"/>
      <c r="F81" s="125"/>
      <c r="G81" s="107"/>
      <c r="H81" s="125"/>
      <c r="I81" s="134"/>
      <c r="J81" s="134"/>
      <c r="K81" s="352" t="str">
        <f t="shared" si="8"/>
        <v/>
      </c>
      <c r="L81" s="293"/>
      <c r="M81" s="354"/>
      <c r="N81" s="116"/>
      <c r="O81" s="116"/>
      <c r="P81" s="116"/>
      <c r="Q81" s="353">
        <f t="shared" si="5"/>
        <v>0</v>
      </c>
      <c r="R81" s="410" t="str">
        <f t="shared" si="9"/>
        <v/>
      </c>
      <c r="S81" s="408" t="str">
        <f t="shared" si="6"/>
        <v/>
      </c>
      <c r="T81" s="361"/>
      <c r="U81" s="361"/>
      <c r="V81" s="361"/>
      <c r="W81" s="361"/>
      <c r="X81" s="361"/>
      <c r="Y81" s="361"/>
      <c r="Z81" s="361"/>
      <c r="AA81" s="361"/>
      <c r="AB81" s="361"/>
      <c r="AC81" s="361"/>
      <c r="AD81" s="361"/>
      <c r="AE81" s="361"/>
      <c r="AF81" s="361"/>
      <c r="AG81" s="361"/>
      <c r="AH81" s="361"/>
      <c r="AI81" s="361"/>
      <c r="AJ81" s="361"/>
      <c r="AK81" s="361"/>
      <c r="AL81" s="108"/>
      <c r="AM81" s="108"/>
      <c r="AN81" s="108"/>
    </row>
    <row r="82" spans="2:40">
      <c r="B82" s="365">
        <v>47</v>
      </c>
      <c r="C82" s="132" t="str">
        <f t="shared" si="10"/>
        <v/>
      </c>
      <c r="D82" s="396"/>
      <c r="E82" s="396"/>
      <c r="F82" s="125"/>
      <c r="G82" s="107"/>
      <c r="H82" s="125"/>
      <c r="I82" s="134"/>
      <c r="J82" s="134"/>
      <c r="K82" s="352" t="str">
        <f t="shared" si="8"/>
        <v/>
      </c>
      <c r="L82" s="293"/>
      <c r="M82" s="354"/>
      <c r="N82" s="116"/>
      <c r="O82" s="116"/>
      <c r="P82" s="116"/>
      <c r="Q82" s="353">
        <f t="shared" si="5"/>
        <v>0</v>
      </c>
      <c r="R82" s="410" t="str">
        <f t="shared" si="9"/>
        <v/>
      </c>
      <c r="S82" s="408" t="str">
        <f t="shared" si="6"/>
        <v/>
      </c>
      <c r="T82" s="361"/>
      <c r="U82" s="361"/>
      <c r="V82" s="361"/>
      <c r="W82" s="361"/>
      <c r="X82" s="361"/>
      <c r="Y82" s="361"/>
      <c r="Z82" s="361"/>
      <c r="AA82" s="361"/>
      <c r="AB82" s="361"/>
      <c r="AC82" s="361"/>
      <c r="AD82" s="361"/>
      <c r="AE82" s="361"/>
      <c r="AF82" s="361"/>
      <c r="AG82" s="361"/>
      <c r="AH82" s="361"/>
      <c r="AI82" s="361"/>
      <c r="AJ82" s="361"/>
      <c r="AK82" s="361"/>
      <c r="AL82" s="108"/>
      <c r="AM82" s="108"/>
      <c r="AN82" s="108"/>
    </row>
    <row r="83" spans="2:40">
      <c r="B83" s="365">
        <v>48</v>
      </c>
      <c r="C83" s="132" t="str">
        <f t="shared" si="10"/>
        <v/>
      </c>
      <c r="D83" s="396"/>
      <c r="E83" s="396"/>
      <c r="F83" s="125"/>
      <c r="G83" s="107"/>
      <c r="H83" s="125"/>
      <c r="I83" s="134"/>
      <c r="J83" s="134"/>
      <c r="K83" s="352" t="str">
        <f t="shared" si="8"/>
        <v/>
      </c>
      <c r="L83" s="293"/>
      <c r="M83" s="354"/>
      <c r="N83" s="116"/>
      <c r="O83" s="116"/>
      <c r="P83" s="116"/>
      <c r="Q83" s="353">
        <f t="shared" si="5"/>
        <v>0</v>
      </c>
      <c r="R83" s="410" t="str">
        <f t="shared" si="9"/>
        <v/>
      </c>
      <c r="S83" s="408" t="str">
        <f t="shared" si="6"/>
        <v/>
      </c>
      <c r="T83" s="361"/>
      <c r="U83" s="361"/>
      <c r="V83" s="361"/>
      <c r="W83" s="361"/>
      <c r="X83" s="361"/>
      <c r="Y83" s="361"/>
      <c r="Z83" s="361"/>
      <c r="AA83" s="361"/>
      <c r="AB83" s="361"/>
      <c r="AC83" s="361"/>
      <c r="AD83" s="361"/>
      <c r="AE83" s="361"/>
      <c r="AF83" s="361"/>
      <c r="AG83" s="361"/>
      <c r="AH83" s="361"/>
      <c r="AI83" s="361"/>
      <c r="AJ83" s="361"/>
      <c r="AK83" s="361"/>
      <c r="AL83" s="108"/>
      <c r="AM83" s="108"/>
      <c r="AN83" s="108"/>
    </row>
    <row r="84" spans="2:40">
      <c r="B84" s="365">
        <v>49</v>
      </c>
      <c r="C84" s="132" t="str">
        <f t="shared" si="10"/>
        <v/>
      </c>
      <c r="D84" s="396"/>
      <c r="E84" s="396"/>
      <c r="F84" s="125"/>
      <c r="G84" s="107"/>
      <c r="H84" s="125"/>
      <c r="I84" s="134"/>
      <c r="J84" s="134"/>
      <c r="K84" s="352" t="str">
        <f t="shared" si="8"/>
        <v/>
      </c>
      <c r="L84" s="293"/>
      <c r="M84" s="354"/>
      <c r="N84" s="116"/>
      <c r="O84" s="116"/>
      <c r="P84" s="116"/>
      <c r="Q84" s="353">
        <f t="shared" si="5"/>
        <v>0</v>
      </c>
      <c r="R84" s="410" t="str">
        <f t="shared" si="9"/>
        <v/>
      </c>
      <c r="S84" s="408" t="str">
        <f t="shared" si="6"/>
        <v/>
      </c>
      <c r="T84" s="361"/>
      <c r="U84" s="361"/>
      <c r="V84" s="361"/>
      <c r="W84" s="361"/>
      <c r="X84" s="361"/>
      <c r="Y84" s="361"/>
      <c r="Z84" s="361"/>
      <c r="AA84" s="361"/>
      <c r="AB84" s="361"/>
      <c r="AC84" s="361"/>
      <c r="AD84" s="361"/>
      <c r="AE84" s="361"/>
      <c r="AF84" s="361"/>
      <c r="AG84" s="361"/>
      <c r="AH84" s="361"/>
      <c r="AI84" s="361"/>
      <c r="AJ84" s="361"/>
      <c r="AK84" s="361"/>
      <c r="AL84" s="108"/>
      <c r="AM84" s="108"/>
      <c r="AN84" s="108"/>
    </row>
    <row r="85" spans="2:40">
      <c r="B85" s="365">
        <v>50</v>
      </c>
      <c r="C85" s="132" t="str">
        <f t="shared" si="10"/>
        <v/>
      </c>
      <c r="D85" s="396"/>
      <c r="E85" s="396"/>
      <c r="F85" s="125"/>
      <c r="G85" s="107"/>
      <c r="H85" s="125"/>
      <c r="I85" s="134"/>
      <c r="J85" s="134"/>
      <c r="K85" s="352" t="str">
        <f t="shared" si="8"/>
        <v/>
      </c>
      <c r="L85" s="293"/>
      <c r="M85" s="354"/>
      <c r="N85" s="116"/>
      <c r="O85" s="116"/>
      <c r="P85" s="116"/>
      <c r="Q85" s="353">
        <f t="shared" si="5"/>
        <v>0</v>
      </c>
      <c r="R85" s="410" t="str">
        <f t="shared" si="9"/>
        <v/>
      </c>
      <c r="S85" s="408" t="str">
        <f t="shared" si="6"/>
        <v/>
      </c>
      <c r="T85" s="361"/>
      <c r="U85" s="361"/>
      <c r="V85" s="361"/>
      <c r="W85" s="361"/>
      <c r="X85" s="361"/>
      <c r="Y85" s="361"/>
      <c r="Z85" s="361"/>
      <c r="AA85" s="361"/>
      <c r="AB85" s="361"/>
      <c r="AC85" s="361"/>
      <c r="AD85" s="361"/>
      <c r="AE85" s="361"/>
      <c r="AF85" s="361"/>
      <c r="AG85" s="361"/>
      <c r="AH85" s="361"/>
      <c r="AI85" s="361"/>
      <c r="AJ85" s="361"/>
      <c r="AK85" s="361"/>
      <c r="AL85" s="108"/>
      <c r="AM85" s="108"/>
      <c r="AN85" s="108"/>
    </row>
    <row r="86" spans="2:40">
      <c r="B86" s="365">
        <v>51</v>
      </c>
      <c r="C86" s="132" t="str">
        <f t="shared" si="10"/>
        <v/>
      </c>
      <c r="D86" s="396"/>
      <c r="E86" s="396"/>
      <c r="F86" s="125"/>
      <c r="G86" s="107"/>
      <c r="H86" s="125"/>
      <c r="I86" s="134"/>
      <c r="J86" s="134"/>
      <c r="K86" s="352" t="str">
        <f t="shared" si="8"/>
        <v/>
      </c>
      <c r="L86" s="293"/>
      <c r="M86" s="354"/>
      <c r="N86" s="116"/>
      <c r="O86" s="116"/>
      <c r="P86" s="116"/>
      <c r="Q86" s="353">
        <f t="shared" si="5"/>
        <v>0</v>
      </c>
      <c r="R86" s="410" t="str">
        <f t="shared" si="9"/>
        <v/>
      </c>
      <c r="S86" s="408" t="str">
        <f t="shared" si="6"/>
        <v/>
      </c>
      <c r="T86" s="361"/>
      <c r="U86" s="361"/>
      <c r="V86" s="361"/>
      <c r="W86" s="361"/>
      <c r="X86" s="361"/>
      <c r="Y86" s="361"/>
      <c r="Z86" s="361"/>
      <c r="AA86" s="361"/>
      <c r="AB86" s="361"/>
      <c r="AC86" s="361"/>
      <c r="AD86" s="361"/>
      <c r="AE86" s="361"/>
      <c r="AF86" s="361"/>
      <c r="AG86" s="361"/>
      <c r="AH86" s="361"/>
      <c r="AI86" s="361"/>
      <c r="AJ86" s="361"/>
      <c r="AK86" s="361"/>
      <c r="AL86" s="108"/>
      <c r="AM86" s="108"/>
      <c r="AN86" s="108"/>
    </row>
    <row r="87" spans="2:40">
      <c r="B87" s="365">
        <v>52</v>
      </c>
      <c r="C87" s="132" t="str">
        <f t="shared" si="10"/>
        <v/>
      </c>
      <c r="D87" s="396"/>
      <c r="E87" s="396"/>
      <c r="F87" s="125"/>
      <c r="G87" s="107"/>
      <c r="H87" s="125"/>
      <c r="I87" s="134"/>
      <c r="J87" s="134"/>
      <c r="K87" s="352" t="str">
        <f t="shared" si="8"/>
        <v/>
      </c>
      <c r="L87" s="293"/>
      <c r="M87" s="354"/>
      <c r="N87" s="116"/>
      <c r="O87" s="116"/>
      <c r="P87" s="116"/>
      <c r="Q87" s="353">
        <f t="shared" si="5"/>
        <v>0</v>
      </c>
      <c r="R87" s="410" t="str">
        <f t="shared" si="9"/>
        <v/>
      </c>
      <c r="S87" s="408" t="str">
        <f t="shared" si="6"/>
        <v/>
      </c>
      <c r="T87" s="361"/>
      <c r="U87" s="361"/>
      <c r="V87" s="361"/>
      <c r="W87" s="361"/>
      <c r="X87" s="361"/>
      <c r="Y87" s="361"/>
      <c r="Z87" s="361"/>
      <c r="AA87" s="361"/>
      <c r="AB87" s="361"/>
      <c r="AC87" s="361"/>
      <c r="AD87" s="361"/>
      <c r="AE87" s="361"/>
      <c r="AF87" s="361"/>
      <c r="AG87" s="361"/>
      <c r="AH87" s="361"/>
      <c r="AI87" s="361"/>
      <c r="AJ87" s="361"/>
      <c r="AK87" s="361"/>
      <c r="AL87" s="108"/>
      <c r="AM87" s="108"/>
      <c r="AN87" s="108"/>
    </row>
    <row r="88" spans="2:40">
      <c r="B88" s="365">
        <v>53</v>
      </c>
      <c r="C88" s="132" t="str">
        <f t="shared" si="10"/>
        <v/>
      </c>
      <c r="D88" s="396"/>
      <c r="E88" s="396"/>
      <c r="F88" s="125"/>
      <c r="G88" s="107"/>
      <c r="H88" s="125"/>
      <c r="I88" s="134"/>
      <c r="J88" s="134"/>
      <c r="K88" s="352" t="str">
        <f t="shared" ref="K88:K119" si="11">IF(OR(G88="Combined Summary",F88="Standalone"),(SUMPRODUCT(--(D$36:D$135=D88),I$36:I$135,J$36:J$135)),"")</f>
        <v/>
      </c>
      <c r="L88" s="293"/>
      <c r="M88" s="354"/>
      <c r="N88" s="116"/>
      <c r="O88" s="116"/>
      <c r="P88" s="116"/>
      <c r="Q88" s="353">
        <f t="shared" si="5"/>
        <v>0</v>
      </c>
      <c r="R88" s="410" t="str">
        <f t="shared" ref="R88:R119" si="12">IF(OR(G88="Combined Summary",F88="Standalone"),(SUMIF(D$36:D$135,D88,I$36:I$135)),"")</f>
        <v/>
      </c>
      <c r="S88" s="408" t="str">
        <f t="shared" si="6"/>
        <v/>
      </c>
      <c r="T88" s="361"/>
      <c r="U88" s="361"/>
      <c r="V88" s="361"/>
      <c r="W88" s="361"/>
      <c r="X88" s="361"/>
      <c r="Y88" s="361"/>
      <c r="Z88" s="361"/>
      <c r="AA88" s="361"/>
      <c r="AB88" s="361"/>
      <c r="AC88" s="361"/>
      <c r="AD88" s="361"/>
      <c r="AE88" s="361"/>
      <c r="AF88" s="361"/>
      <c r="AG88" s="361"/>
      <c r="AH88" s="361"/>
      <c r="AI88" s="361"/>
      <c r="AJ88" s="361"/>
      <c r="AK88" s="361"/>
      <c r="AL88" s="108"/>
      <c r="AM88" s="108"/>
      <c r="AN88" s="108"/>
    </row>
    <row r="89" spans="2:40">
      <c r="B89" s="365">
        <v>54</v>
      </c>
      <c r="C89" s="132" t="str">
        <f t="shared" si="10"/>
        <v/>
      </c>
      <c r="D89" s="396"/>
      <c r="E89" s="396"/>
      <c r="F89" s="125"/>
      <c r="G89" s="107"/>
      <c r="H89" s="125"/>
      <c r="I89" s="134"/>
      <c r="J89" s="134"/>
      <c r="K89" s="352" t="str">
        <f t="shared" si="11"/>
        <v/>
      </c>
      <c r="L89" s="293"/>
      <c r="M89" s="354"/>
      <c r="N89" s="116"/>
      <c r="O89" s="116"/>
      <c r="P89" s="116"/>
      <c r="Q89" s="353">
        <f t="shared" si="5"/>
        <v>0</v>
      </c>
      <c r="R89" s="410" t="str">
        <f t="shared" si="12"/>
        <v/>
      </c>
      <c r="S89" s="408" t="str">
        <f t="shared" si="6"/>
        <v/>
      </c>
      <c r="T89" s="361"/>
      <c r="U89" s="361"/>
      <c r="V89" s="361"/>
      <c r="W89" s="361"/>
      <c r="X89" s="361"/>
      <c r="Y89" s="361"/>
      <c r="Z89" s="361"/>
      <c r="AA89" s="361"/>
      <c r="AB89" s="361"/>
      <c r="AC89" s="361"/>
      <c r="AD89" s="361"/>
      <c r="AE89" s="361"/>
      <c r="AF89" s="361"/>
      <c r="AG89" s="361"/>
      <c r="AH89" s="361"/>
      <c r="AI89" s="361"/>
      <c r="AJ89" s="361"/>
      <c r="AK89" s="361"/>
      <c r="AL89" s="108"/>
      <c r="AM89" s="108"/>
      <c r="AN89" s="108"/>
    </row>
    <row r="90" spans="2:40">
      <c r="B90" s="365">
        <v>55</v>
      </c>
      <c r="C90" s="132" t="str">
        <f t="shared" si="10"/>
        <v/>
      </c>
      <c r="D90" s="396"/>
      <c r="E90" s="396"/>
      <c r="F90" s="125"/>
      <c r="G90" s="107"/>
      <c r="H90" s="125"/>
      <c r="I90" s="134"/>
      <c r="J90" s="134"/>
      <c r="K90" s="352" t="str">
        <f t="shared" si="11"/>
        <v/>
      </c>
      <c r="L90" s="293"/>
      <c r="M90" s="354"/>
      <c r="N90" s="116"/>
      <c r="O90" s="116"/>
      <c r="P90" s="116"/>
      <c r="Q90" s="353">
        <f t="shared" si="5"/>
        <v>0</v>
      </c>
      <c r="R90" s="410" t="str">
        <f t="shared" si="12"/>
        <v/>
      </c>
      <c r="S90" s="408" t="str">
        <f t="shared" si="6"/>
        <v/>
      </c>
      <c r="T90" s="361"/>
      <c r="U90" s="361"/>
      <c r="V90" s="361"/>
      <c r="W90" s="361"/>
      <c r="X90" s="361"/>
      <c r="Y90" s="361"/>
      <c r="Z90" s="361"/>
      <c r="AA90" s="361"/>
      <c r="AB90" s="361"/>
      <c r="AC90" s="361"/>
      <c r="AD90" s="361"/>
      <c r="AE90" s="361"/>
      <c r="AF90" s="361"/>
      <c r="AG90" s="361"/>
      <c r="AH90" s="361"/>
      <c r="AI90" s="361"/>
      <c r="AJ90" s="361"/>
      <c r="AK90" s="361"/>
      <c r="AL90" s="108"/>
      <c r="AM90" s="108"/>
      <c r="AN90" s="108"/>
    </row>
    <row r="91" spans="2:40">
      <c r="B91" s="365">
        <v>56</v>
      </c>
      <c r="C91" s="132" t="str">
        <f t="shared" si="10"/>
        <v/>
      </c>
      <c r="D91" s="396"/>
      <c r="E91" s="396"/>
      <c r="F91" s="125"/>
      <c r="G91" s="107"/>
      <c r="H91" s="125"/>
      <c r="I91" s="134"/>
      <c r="J91" s="134"/>
      <c r="K91" s="352" t="str">
        <f t="shared" si="11"/>
        <v/>
      </c>
      <c r="L91" s="293"/>
      <c r="M91" s="354"/>
      <c r="N91" s="116"/>
      <c r="O91" s="116"/>
      <c r="P91" s="116"/>
      <c r="Q91" s="353">
        <f t="shared" si="5"/>
        <v>0</v>
      </c>
      <c r="R91" s="410" t="str">
        <f t="shared" si="12"/>
        <v/>
      </c>
      <c r="S91" s="408" t="str">
        <f t="shared" si="6"/>
        <v/>
      </c>
      <c r="T91" s="361"/>
      <c r="U91" s="361"/>
      <c r="V91" s="361"/>
      <c r="W91" s="361"/>
      <c r="X91" s="361"/>
      <c r="Y91" s="361"/>
      <c r="Z91" s="361"/>
      <c r="AA91" s="361"/>
      <c r="AB91" s="361"/>
      <c r="AC91" s="361"/>
      <c r="AD91" s="361"/>
      <c r="AE91" s="361"/>
      <c r="AF91" s="361"/>
      <c r="AG91" s="361"/>
      <c r="AH91" s="361"/>
      <c r="AI91" s="361"/>
      <c r="AJ91" s="361"/>
      <c r="AK91" s="361"/>
      <c r="AL91" s="108"/>
      <c r="AM91" s="108"/>
      <c r="AN91" s="108"/>
    </row>
    <row r="92" spans="2:40">
      <c r="B92" s="365">
        <v>57</v>
      </c>
      <c r="C92" s="132" t="str">
        <f t="shared" si="10"/>
        <v/>
      </c>
      <c r="D92" s="396"/>
      <c r="E92" s="396"/>
      <c r="F92" s="125"/>
      <c r="G92" s="107"/>
      <c r="H92" s="125"/>
      <c r="I92" s="134"/>
      <c r="J92" s="134"/>
      <c r="K92" s="352" t="str">
        <f t="shared" si="11"/>
        <v/>
      </c>
      <c r="L92" s="293"/>
      <c r="M92" s="354"/>
      <c r="N92" s="116"/>
      <c r="O92" s="116"/>
      <c r="P92" s="116"/>
      <c r="Q92" s="353">
        <f t="shared" si="5"/>
        <v>0</v>
      </c>
      <c r="R92" s="410" t="str">
        <f t="shared" si="12"/>
        <v/>
      </c>
      <c r="S92" s="408" t="str">
        <f t="shared" si="6"/>
        <v/>
      </c>
      <c r="T92" s="361"/>
      <c r="U92" s="361"/>
      <c r="V92" s="361"/>
      <c r="W92" s="361"/>
      <c r="X92" s="361"/>
      <c r="Y92" s="361"/>
      <c r="Z92" s="361"/>
      <c r="AA92" s="361"/>
      <c r="AB92" s="361"/>
      <c r="AC92" s="361"/>
      <c r="AD92" s="361"/>
      <c r="AE92" s="361"/>
      <c r="AF92" s="361"/>
      <c r="AG92" s="361"/>
      <c r="AH92" s="361"/>
      <c r="AI92" s="361"/>
      <c r="AJ92" s="361"/>
      <c r="AK92" s="361"/>
      <c r="AL92" s="108"/>
      <c r="AM92" s="108"/>
      <c r="AN92" s="108"/>
    </row>
    <row r="93" spans="2:40">
      <c r="B93" s="365">
        <v>58</v>
      </c>
      <c r="C93" s="132" t="str">
        <f t="shared" si="10"/>
        <v/>
      </c>
      <c r="D93" s="396"/>
      <c r="E93" s="396"/>
      <c r="F93" s="125"/>
      <c r="G93" s="107"/>
      <c r="H93" s="125"/>
      <c r="I93" s="134"/>
      <c r="J93" s="134"/>
      <c r="K93" s="352" t="str">
        <f t="shared" si="11"/>
        <v/>
      </c>
      <c r="L93" s="293"/>
      <c r="M93" s="354"/>
      <c r="N93" s="116"/>
      <c r="O93" s="116"/>
      <c r="P93" s="116"/>
      <c r="Q93" s="353">
        <f>SUM(L93:P93)</f>
        <v>0</v>
      </c>
      <c r="R93" s="410" t="str">
        <f t="shared" si="12"/>
        <v/>
      </c>
      <c r="S93" s="408" t="str">
        <f t="shared" si="6"/>
        <v/>
      </c>
      <c r="AL93" s="108"/>
      <c r="AM93" s="108"/>
      <c r="AN93" s="108"/>
    </row>
    <row r="94" spans="2:40">
      <c r="B94" s="365">
        <v>59</v>
      </c>
      <c r="C94" s="132" t="str">
        <f t="shared" si="10"/>
        <v/>
      </c>
      <c r="D94" s="396"/>
      <c r="E94" s="396"/>
      <c r="F94" s="125"/>
      <c r="G94" s="107"/>
      <c r="H94" s="125"/>
      <c r="I94" s="134"/>
      <c r="J94" s="134"/>
      <c r="K94" s="352" t="str">
        <f t="shared" si="11"/>
        <v/>
      </c>
      <c r="L94" s="293"/>
      <c r="M94" s="354"/>
      <c r="N94" s="116"/>
      <c r="O94" s="116"/>
      <c r="P94" s="116"/>
      <c r="Q94" s="353">
        <f t="shared" si="5"/>
        <v>0</v>
      </c>
      <c r="R94" s="410" t="str">
        <f t="shared" si="12"/>
        <v/>
      </c>
      <c r="S94" s="408" t="str">
        <f t="shared" si="6"/>
        <v/>
      </c>
      <c r="AL94" s="108"/>
      <c r="AM94" s="108"/>
      <c r="AN94" s="108"/>
    </row>
    <row r="95" spans="2:40">
      <c r="B95" s="365">
        <v>60</v>
      </c>
      <c r="C95" s="132" t="str">
        <f t="shared" si="10"/>
        <v/>
      </c>
      <c r="D95" s="396"/>
      <c r="E95" s="396"/>
      <c r="F95" s="125"/>
      <c r="G95" s="107"/>
      <c r="H95" s="125"/>
      <c r="I95" s="134"/>
      <c r="J95" s="134"/>
      <c r="K95" s="352" t="str">
        <f t="shared" si="11"/>
        <v/>
      </c>
      <c r="L95" s="293"/>
      <c r="M95" s="354"/>
      <c r="N95" s="116"/>
      <c r="O95" s="116"/>
      <c r="P95" s="116"/>
      <c r="Q95" s="353">
        <f t="shared" si="5"/>
        <v>0</v>
      </c>
      <c r="R95" s="410" t="str">
        <f t="shared" si="12"/>
        <v/>
      </c>
      <c r="S95" s="408" t="str">
        <f t="shared" si="6"/>
        <v/>
      </c>
      <c r="AL95" s="108"/>
      <c r="AM95" s="108"/>
      <c r="AN95" s="108"/>
    </row>
    <row r="96" spans="2:40">
      <c r="B96" s="365">
        <v>61</v>
      </c>
      <c r="C96" s="132" t="str">
        <f t="shared" si="10"/>
        <v/>
      </c>
      <c r="D96" s="396"/>
      <c r="E96" s="396"/>
      <c r="F96" s="125"/>
      <c r="G96" s="107"/>
      <c r="H96" s="125"/>
      <c r="I96" s="134"/>
      <c r="J96" s="134"/>
      <c r="K96" s="352" t="str">
        <f t="shared" si="11"/>
        <v/>
      </c>
      <c r="L96" s="293"/>
      <c r="M96" s="354"/>
      <c r="N96" s="116"/>
      <c r="O96" s="116"/>
      <c r="P96" s="116"/>
      <c r="Q96" s="353">
        <f t="shared" si="5"/>
        <v>0</v>
      </c>
      <c r="R96" s="410" t="str">
        <f t="shared" si="12"/>
        <v/>
      </c>
      <c r="S96" s="408" t="str">
        <f t="shared" si="6"/>
        <v/>
      </c>
      <c r="AL96" s="108"/>
      <c r="AM96" s="108"/>
      <c r="AN96" s="108"/>
    </row>
    <row r="97" spans="2:40">
      <c r="B97" s="365">
        <v>62</v>
      </c>
      <c r="C97" s="132" t="str">
        <f t="shared" si="10"/>
        <v/>
      </c>
      <c r="D97" s="396"/>
      <c r="E97" s="396"/>
      <c r="F97" s="125"/>
      <c r="G97" s="125"/>
      <c r="H97" s="125"/>
      <c r="I97" s="134"/>
      <c r="J97" s="134"/>
      <c r="K97" s="352" t="str">
        <f t="shared" si="11"/>
        <v/>
      </c>
      <c r="L97" s="293"/>
      <c r="M97" s="354"/>
      <c r="N97" s="116"/>
      <c r="O97" s="116"/>
      <c r="P97" s="116"/>
      <c r="Q97" s="353">
        <f t="shared" si="5"/>
        <v>0</v>
      </c>
      <c r="R97" s="410" t="str">
        <f t="shared" si="12"/>
        <v/>
      </c>
      <c r="S97" s="408" t="str">
        <f t="shared" si="6"/>
        <v/>
      </c>
      <c r="AL97" s="108"/>
      <c r="AM97" s="108"/>
      <c r="AN97" s="108"/>
    </row>
    <row r="98" spans="2:40">
      <c r="B98" s="365">
        <v>63</v>
      </c>
      <c r="C98" s="132" t="str">
        <f t="shared" si="10"/>
        <v/>
      </c>
      <c r="D98" s="396"/>
      <c r="E98" s="396"/>
      <c r="F98" s="125"/>
      <c r="G98" s="107"/>
      <c r="H98" s="125"/>
      <c r="I98" s="134"/>
      <c r="J98" s="134"/>
      <c r="K98" s="352" t="str">
        <f t="shared" si="11"/>
        <v/>
      </c>
      <c r="L98" s="293"/>
      <c r="M98" s="354"/>
      <c r="N98" s="116"/>
      <c r="O98" s="116"/>
      <c r="P98" s="116"/>
      <c r="Q98" s="353">
        <f t="shared" si="5"/>
        <v>0</v>
      </c>
      <c r="R98" s="410" t="str">
        <f t="shared" si="12"/>
        <v/>
      </c>
      <c r="S98" s="408" t="str">
        <f t="shared" si="6"/>
        <v/>
      </c>
      <c r="AL98" s="108"/>
      <c r="AM98" s="108"/>
      <c r="AN98" s="108"/>
    </row>
    <row r="99" spans="2:40">
      <c r="B99" s="365">
        <v>64</v>
      </c>
      <c r="C99" s="132" t="str">
        <f t="shared" si="10"/>
        <v/>
      </c>
      <c r="D99" s="396"/>
      <c r="E99" s="396"/>
      <c r="F99" s="125"/>
      <c r="G99" s="107"/>
      <c r="H99" s="107"/>
      <c r="I99" s="134"/>
      <c r="J99" s="134"/>
      <c r="K99" s="352" t="str">
        <f t="shared" si="11"/>
        <v/>
      </c>
      <c r="L99" s="293"/>
      <c r="M99" s="354"/>
      <c r="N99" s="116"/>
      <c r="O99" s="116"/>
      <c r="P99" s="116"/>
      <c r="Q99" s="353">
        <f t="shared" si="5"/>
        <v>0</v>
      </c>
      <c r="R99" s="410" t="str">
        <f t="shared" si="12"/>
        <v/>
      </c>
      <c r="S99" s="408" t="str">
        <f t="shared" si="6"/>
        <v/>
      </c>
      <c r="AL99" s="108"/>
      <c r="AM99" s="108"/>
      <c r="AN99" s="108"/>
    </row>
    <row r="100" spans="2:40">
      <c r="B100" s="365">
        <v>65</v>
      </c>
      <c r="C100" s="132" t="str">
        <f t="shared" ref="C100:C131" si="13">IF(AND(NOT(COUNTA(D100:J100)),(NOT(COUNTA(L100:P100)))),"",VLOOKUP($D$7,Info_County_Code,2,FALSE))</f>
        <v/>
      </c>
      <c r="D100" s="396"/>
      <c r="E100" s="396"/>
      <c r="F100" s="125"/>
      <c r="G100" s="107"/>
      <c r="H100" s="107"/>
      <c r="I100" s="134"/>
      <c r="J100" s="134"/>
      <c r="K100" s="352" t="str">
        <f t="shared" si="11"/>
        <v/>
      </c>
      <c r="L100" s="293"/>
      <c r="M100" s="354"/>
      <c r="N100" s="116"/>
      <c r="O100" s="116"/>
      <c r="P100" s="116"/>
      <c r="Q100" s="353">
        <f t="shared" si="5"/>
        <v>0</v>
      </c>
      <c r="R100" s="410" t="str">
        <f t="shared" si="12"/>
        <v/>
      </c>
      <c r="S100" s="408" t="str">
        <f t="shared" si="6"/>
        <v/>
      </c>
      <c r="AL100" s="108"/>
      <c r="AM100" s="108"/>
      <c r="AN100" s="108"/>
    </row>
    <row r="101" spans="2:40">
      <c r="B101" s="365">
        <v>66</v>
      </c>
      <c r="C101" s="132" t="str">
        <f t="shared" si="13"/>
        <v/>
      </c>
      <c r="D101" s="396"/>
      <c r="E101" s="396"/>
      <c r="F101" s="125"/>
      <c r="G101" s="107"/>
      <c r="H101" s="107"/>
      <c r="I101" s="134"/>
      <c r="J101" s="134"/>
      <c r="K101" s="352" t="str">
        <f t="shared" si="11"/>
        <v/>
      </c>
      <c r="L101" s="293"/>
      <c r="M101" s="354"/>
      <c r="N101" s="116"/>
      <c r="O101" s="116"/>
      <c r="P101" s="116"/>
      <c r="Q101" s="353">
        <f t="shared" ref="Q101:Q106" si="14">SUM(L101:P101)</f>
        <v>0</v>
      </c>
      <c r="R101" s="410" t="str">
        <f t="shared" si="12"/>
        <v/>
      </c>
      <c r="S101" s="408" t="str">
        <f t="shared" ref="S101:S135" si="15">IF(AND(F101="Standalone",NOT(R101=1)),"ERROR",IF(AND(G101="Combined Summary",NOT(R101=1)),"ERROR",""))</f>
        <v/>
      </c>
      <c r="AL101" s="108"/>
      <c r="AM101" s="108"/>
      <c r="AN101" s="108"/>
    </row>
    <row r="102" spans="2:40">
      <c r="B102" s="365">
        <v>67</v>
      </c>
      <c r="C102" s="132" t="str">
        <f t="shared" si="13"/>
        <v/>
      </c>
      <c r="D102" s="396"/>
      <c r="E102" s="396"/>
      <c r="F102" s="125"/>
      <c r="G102" s="107"/>
      <c r="H102" s="107"/>
      <c r="I102" s="134"/>
      <c r="J102" s="134"/>
      <c r="K102" s="352" t="str">
        <f t="shared" si="11"/>
        <v/>
      </c>
      <c r="L102" s="293"/>
      <c r="M102" s="354"/>
      <c r="N102" s="116"/>
      <c r="O102" s="116"/>
      <c r="P102" s="116"/>
      <c r="Q102" s="353">
        <f t="shared" si="14"/>
        <v>0</v>
      </c>
      <c r="R102" s="410" t="str">
        <f t="shared" si="12"/>
        <v/>
      </c>
      <c r="S102" s="408" t="str">
        <f t="shared" si="15"/>
        <v/>
      </c>
      <c r="AL102" s="108"/>
      <c r="AM102" s="108"/>
      <c r="AN102" s="108"/>
    </row>
    <row r="103" spans="2:40">
      <c r="B103" s="365">
        <v>68</v>
      </c>
      <c r="C103" s="132" t="str">
        <f t="shared" si="13"/>
        <v/>
      </c>
      <c r="D103" s="396"/>
      <c r="E103" s="396"/>
      <c r="F103" s="125"/>
      <c r="G103" s="107"/>
      <c r="H103" s="107"/>
      <c r="I103" s="134"/>
      <c r="J103" s="134"/>
      <c r="K103" s="352" t="str">
        <f t="shared" si="11"/>
        <v/>
      </c>
      <c r="L103" s="293"/>
      <c r="M103" s="354"/>
      <c r="N103" s="116"/>
      <c r="O103" s="116"/>
      <c r="P103" s="116"/>
      <c r="Q103" s="353">
        <f t="shared" si="14"/>
        <v>0</v>
      </c>
      <c r="R103" s="410" t="str">
        <f t="shared" si="12"/>
        <v/>
      </c>
      <c r="S103" s="408" t="str">
        <f t="shared" si="15"/>
        <v/>
      </c>
      <c r="AL103" s="108"/>
      <c r="AM103" s="108"/>
      <c r="AN103" s="108"/>
    </row>
    <row r="104" spans="2:40">
      <c r="B104" s="365">
        <v>69</v>
      </c>
      <c r="C104" s="132" t="str">
        <f t="shared" si="13"/>
        <v/>
      </c>
      <c r="D104" s="396"/>
      <c r="E104" s="396"/>
      <c r="F104" s="125"/>
      <c r="G104" s="107"/>
      <c r="H104" s="107"/>
      <c r="I104" s="134"/>
      <c r="J104" s="134"/>
      <c r="K104" s="352" t="str">
        <f t="shared" si="11"/>
        <v/>
      </c>
      <c r="L104" s="293"/>
      <c r="M104" s="354"/>
      <c r="N104" s="116"/>
      <c r="O104" s="116"/>
      <c r="P104" s="116"/>
      <c r="Q104" s="353">
        <f t="shared" si="14"/>
        <v>0</v>
      </c>
      <c r="R104" s="410" t="str">
        <f t="shared" si="12"/>
        <v/>
      </c>
      <c r="S104" s="408" t="str">
        <f t="shared" si="15"/>
        <v/>
      </c>
      <c r="AL104" s="108"/>
      <c r="AM104" s="108"/>
      <c r="AN104" s="108"/>
    </row>
    <row r="105" spans="2:40">
      <c r="B105" s="365">
        <v>70</v>
      </c>
      <c r="C105" s="132" t="str">
        <f t="shared" si="13"/>
        <v/>
      </c>
      <c r="D105" s="396"/>
      <c r="E105" s="396"/>
      <c r="F105" s="125"/>
      <c r="G105" s="107"/>
      <c r="H105" s="107"/>
      <c r="I105" s="134"/>
      <c r="J105" s="134"/>
      <c r="K105" s="352" t="str">
        <f t="shared" si="11"/>
        <v/>
      </c>
      <c r="L105" s="293"/>
      <c r="M105" s="354"/>
      <c r="N105" s="116"/>
      <c r="O105" s="116"/>
      <c r="P105" s="116"/>
      <c r="Q105" s="353">
        <f t="shared" si="14"/>
        <v>0</v>
      </c>
      <c r="R105" s="410" t="str">
        <f t="shared" si="12"/>
        <v/>
      </c>
      <c r="S105" s="408" t="str">
        <f t="shared" si="15"/>
        <v/>
      </c>
      <c r="AL105" s="108"/>
      <c r="AM105" s="108"/>
      <c r="AN105" s="108"/>
    </row>
    <row r="106" spans="2:40">
      <c r="B106" s="365">
        <v>71</v>
      </c>
      <c r="C106" s="132" t="str">
        <f t="shared" si="13"/>
        <v/>
      </c>
      <c r="D106" s="396"/>
      <c r="E106" s="396"/>
      <c r="F106" s="125"/>
      <c r="G106" s="107"/>
      <c r="H106" s="107"/>
      <c r="I106" s="134"/>
      <c r="J106" s="134"/>
      <c r="K106" s="352" t="str">
        <f t="shared" si="11"/>
        <v/>
      </c>
      <c r="L106" s="293"/>
      <c r="M106" s="354"/>
      <c r="N106" s="116"/>
      <c r="O106" s="116"/>
      <c r="P106" s="116"/>
      <c r="Q106" s="353">
        <f t="shared" si="14"/>
        <v>0</v>
      </c>
      <c r="R106" s="410" t="str">
        <f t="shared" si="12"/>
        <v/>
      </c>
      <c r="S106" s="408" t="str">
        <f t="shared" si="15"/>
        <v/>
      </c>
      <c r="AL106" s="108"/>
      <c r="AM106" s="108"/>
      <c r="AN106" s="108"/>
    </row>
    <row r="107" spans="2:40">
      <c r="B107" s="365">
        <v>72</v>
      </c>
      <c r="C107" s="132" t="str">
        <f t="shared" si="13"/>
        <v/>
      </c>
      <c r="D107" s="396"/>
      <c r="E107" s="396"/>
      <c r="F107" s="125"/>
      <c r="G107" s="107"/>
      <c r="H107" s="107"/>
      <c r="I107" s="134"/>
      <c r="J107" s="134"/>
      <c r="K107" s="352" t="str">
        <f t="shared" si="11"/>
        <v/>
      </c>
      <c r="L107" s="293"/>
      <c r="M107" s="354"/>
      <c r="N107" s="116"/>
      <c r="O107" s="116"/>
      <c r="P107" s="116"/>
      <c r="Q107" s="353">
        <f>SUM(L107:P107)</f>
        <v>0</v>
      </c>
      <c r="R107" s="410" t="str">
        <f t="shared" si="12"/>
        <v/>
      </c>
      <c r="S107" s="408" t="str">
        <f t="shared" si="15"/>
        <v/>
      </c>
      <c r="T107" s="361"/>
      <c r="U107" s="361"/>
      <c r="V107" s="361"/>
      <c r="W107" s="361"/>
      <c r="X107" s="361"/>
      <c r="Y107" s="361"/>
      <c r="Z107" s="361"/>
      <c r="AA107" s="361"/>
      <c r="AB107" s="361"/>
      <c r="AC107" s="361"/>
      <c r="AD107" s="361"/>
      <c r="AE107" s="361"/>
      <c r="AF107" s="361"/>
      <c r="AG107" s="361"/>
      <c r="AH107" s="361"/>
      <c r="AI107" s="361"/>
      <c r="AJ107" s="361"/>
      <c r="AK107" s="361"/>
      <c r="AL107" s="108"/>
      <c r="AM107" s="108"/>
      <c r="AN107" s="108"/>
    </row>
    <row r="108" spans="2:40">
      <c r="B108" s="365">
        <v>73</v>
      </c>
      <c r="C108" s="132" t="str">
        <f t="shared" si="13"/>
        <v/>
      </c>
      <c r="D108" s="396"/>
      <c r="E108" s="396"/>
      <c r="F108" s="125"/>
      <c r="G108" s="107"/>
      <c r="H108" s="107"/>
      <c r="I108" s="134"/>
      <c r="J108" s="134"/>
      <c r="K108" s="352" t="str">
        <f t="shared" si="11"/>
        <v/>
      </c>
      <c r="L108" s="293"/>
      <c r="M108" s="354"/>
      <c r="N108" s="116"/>
      <c r="O108" s="116"/>
      <c r="P108" s="116"/>
      <c r="Q108" s="353">
        <f t="shared" ref="Q108:Q122" si="16">SUM(L108:P108)</f>
        <v>0</v>
      </c>
      <c r="R108" s="410" t="str">
        <f t="shared" si="12"/>
        <v/>
      </c>
      <c r="S108" s="408" t="str">
        <f t="shared" si="15"/>
        <v/>
      </c>
      <c r="T108" s="361"/>
      <c r="U108" s="361"/>
      <c r="V108" s="361"/>
      <c r="W108" s="361"/>
      <c r="X108" s="361"/>
      <c r="Y108" s="361"/>
      <c r="Z108" s="361"/>
      <c r="AA108" s="361"/>
      <c r="AB108" s="361"/>
      <c r="AC108" s="361"/>
      <c r="AD108" s="361"/>
      <c r="AE108" s="361"/>
      <c r="AF108" s="361"/>
      <c r="AG108" s="361"/>
      <c r="AH108" s="361"/>
      <c r="AI108" s="361"/>
      <c r="AJ108" s="361"/>
      <c r="AK108" s="361"/>
      <c r="AL108" s="108"/>
      <c r="AM108" s="108"/>
      <c r="AN108" s="108"/>
    </row>
    <row r="109" spans="2:40">
      <c r="B109" s="365">
        <v>74</v>
      </c>
      <c r="C109" s="132" t="str">
        <f t="shared" si="13"/>
        <v/>
      </c>
      <c r="D109" s="396"/>
      <c r="E109" s="396"/>
      <c r="F109" s="125"/>
      <c r="G109" s="107"/>
      <c r="H109" s="107"/>
      <c r="I109" s="134"/>
      <c r="J109" s="134"/>
      <c r="K109" s="352" t="str">
        <f t="shared" si="11"/>
        <v/>
      </c>
      <c r="L109" s="293"/>
      <c r="M109" s="354"/>
      <c r="N109" s="116"/>
      <c r="O109" s="116"/>
      <c r="P109" s="116"/>
      <c r="Q109" s="353">
        <f t="shared" si="16"/>
        <v>0</v>
      </c>
      <c r="R109" s="410" t="str">
        <f t="shared" si="12"/>
        <v/>
      </c>
      <c r="S109" s="408" t="str">
        <f t="shared" si="15"/>
        <v/>
      </c>
      <c r="T109" s="361"/>
      <c r="U109" s="361"/>
      <c r="V109" s="361"/>
      <c r="W109" s="361"/>
      <c r="X109" s="361"/>
      <c r="Y109" s="361"/>
      <c r="Z109" s="361"/>
      <c r="AA109" s="361"/>
      <c r="AB109" s="361"/>
      <c r="AC109" s="361"/>
      <c r="AD109" s="361"/>
      <c r="AE109" s="361"/>
      <c r="AF109" s="361"/>
      <c r="AG109" s="361"/>
      <c r="AH109" s="361"/>
      <c r="AI109" s="361"/>
      <c r="AJ109" s="361"/>
      <c r="AK109" s="361"/>
      <c r="AL109" s="108"/>
      <c r="AM109" s="108"/>
      <c r="AN109" s="108"/>
    </row>
    <row r="110" spans="2:40">
      <c r="B110" s="365">
        <v>75</v>
      </c>
      <c r="C110" s="132" t="str">
        <f t="shared" si="13"/>
        <v/>
      </c>
      <c r="D110" s="396"/>
      <c r="E110" s="396"/>
      <c r="F110" s="125"/>
      <c r="G110" s="107"/>
      <c r="H110" s="107"/>
      <c r="I110" s="134"/>
      <c r="J110" s="134"/>
      <c r="K110" s="352" t="str">
        <f t="shared" si="11"/>
        <v/>
      </c>
      <c r="L110" s="293"/>
      <c r="M110" s="354"/>
      <c r="N110" s="116"/>
      <c r="O110" s="116"/>
      <c r="P110" s="116"/>
      <c r="Q110" s="353">
        <f t="shared" si="16"/>
        <v>0</v>
      </c>
      <c r="R110" s="410" t="str">
        <f t="shared" si="12"/>
        <v/>
      </c>
      <c r="S110" s="408" t="str">
        <f t="shared" si="15"/>
        <v/>
      </c>
      <c r="T110" s="361"/>
      <c r="U110" s="361"/>
      <c r="V110" s="361"/>
      <c r="W110" s="361"/>
      <c r="X110" s="361"/>
      <c r="Y110" s="361"/>
      <c r="Z110" s="361"/>
      <c r="AA110" s="361"/>
      <c r="AB110" s="361"/>
      <c r="AC110" s="361"/>
      <c r="AD110" s="361"/>
      <c r="AE110" s="361"/>
      <c r="AF110" s="361"/>
      <c r="AG110" s="361"/>
      <c r="AH110" s="361"/>
      <c r="AI110" s="361"/>
      <c r="AJ110" s="361"/>
      <c r="AK110" s="361"/>
      <c r="AL110" s="108"/>
      <c r="AM110" s="108"/>
      <c r="AN110" s="108"/>
    </row>
    <row r="111" spans="2:40">
      <c r="B111" s="365">
        <v>76</v>
      </c>
      <c r="C111" s="132" t="str">
        <f t="shared" si="13"/>
        <v/>
      </c>
      <c r="D111" s="396"/>
      <c r="E111" s="396"/>
      <c r="F111" s="125"/>
      <c r="G111" s="107"/>
      <c r="H111" s="107"/>
      <c r="I111" s="134"/>
      <c r="J111" s="134"/>
      <c r="K111" s="352" t="str">
        <f t="shared" si="11"/>
        <v/>
      </c>
      <c r="L111" s="293"/>
      <c r="M111" s="354"/>
      <c r="N111" s="116"/>
      <c r="O111" s="116"/>
      <c r="P111" s="116"/>
      <c r="Q111" s="353">
        <f t="shared" si="16"/>
        <v>0</v>
      </c>
      <c r="R111" s="410" t="str">
        <f t="shared" si="12"/>
        <v/>
      </c>
      <c r="S111" s="408" t="str">
        <f t="shared" si="15"/>
        <v/>
      </c>
      <c r="T111" s="361"/>
      <c r="U111" s="361"/>
      <c r="V111" s="361"/>
      <c r="W111" s="361"/>
      <c r="X111" s="361"/>
      <c r="Y111" s="361"/>
      <c r="Z111" s="361"/>
      <c r="AA111" s="361"/>
      <c r="AB111" s="361"/>
      <c r="AC111" s="361"/>
      <c r="AD111" s="361"/>
      <c r="AE111" s="361"/>
      <c r="AF111" s="361"/>
      <c r="AG111" s="361"/>
      <c r="AH111" s="361"/>
      <c r="AI111" s="361"/>
      <c r="AJ111" s="361"/>
      <c r="AK111" s="361"/>
      <c r="AL111" s="108"/>
      <c r="AM111" s="108"/>
      <c r="AN111" s="108"/>
    </row>
    <row r="112" spans="2:40">
      <c r="B112" s="365">
        <v>77</v>
      </c>
      <c r="C112" s="132" t="str">
        <f t="shared" si="13"/>
        <v/>
      </c>
      <c r="D112" s="396"/>
      <c r="E112" s="396"/>
      <c r="F112" s="125"/>
      <c r="G112" s="107"/>
      <c r="H112" s="107"/>
      <c r="I112" s="134"/>
      <c r="J112" s="134"/>
      <c r="K112" s="352" t="str">
        <f t="shared" si="11"/>
        <v/>
      </c>
      <c r="L112" s="293"/>
      <c r="M112" s="354"/>
      <c r="N112" s="116"/>
      <c r="O112" s="116"/>
      <c r="P112" s="116"/>
      <c r="Q112" s="353">
        <f t="shared" si="16"/>
        <v>0</v>
      </c>
      <c r="R112" s="410" t="str">
        <f t="shared" si="12"/>
        <v/>
      </c>
      <c r="S112" s="408" t="str">
        <f t="shared" si="15"/>
        <v/>
      </c>
      <c r="T112" s="361"/>
      <c r="U112" s="361"/>
      <c r="V112" s="361"/>
      <c r="W112" s="361"/>
      <c r="X112" s="361"/>
      <c r="Y112" s="361"/>
      <c r="Z112" s="361"/>
      <c r="AA112" s="361"/>
      <c r="AB112" s="361"/>
      <c r="AC112" s="361"/>
      <c r="AD112" s="361"/>
      <c r="AE112" s="361"/>
      <c r="AF112" s="361"/>
      <c r="AG112" s="361"/>
      <c r="AH112" s="361"/>
      <c r="AI112" s="361"/>
      <c r="AJ112" s="361"/>
      <c r="AK112" s="361"/>
      <c r="AL112" s="108"/>
      <c r="AM112" s="108"/>
      <c r="AN112" s="108"/>
    </row>
    <row r="113" spans="2:40">
      <c r="B113" s="365">
        <v>78</v>
      </c>
      <c r="C113" s="132" t="str">
        <f t="shared" si="13"/>
        <v/>
      </c>
      <c r="D113" s="396"/>
      <c r="E113" s="396"/>
      <c r="F113" s="125"/>
      <c r="G113" s="107"/>
      <c r="H113" s="107"/>
      <c r="I113" s="134"/>
      <c r="J113" s="134"/>
      <c r="K113" s="352" t="str">
        <f t="shared" si="11"/>
        <v/>
      </c>
      <c r="L113" s="293"/>
      <c r="M113" s="354"/>
      <c r="N113" s="116"/>
      <c r="O113" s="116"/>
      <c r="P113" s="116"/>
      <c r="Q113" s="353">
        <f t="shared" si="16"/>
        <v>0</v>
      </c>
      <c r="R113" s="410" t="str">
        <f t="shared" si="12"/>
        <v/>
      </c>
      <c r="S113" s="408" t="str">
        <f t="shared" si="15"/>
        <v/>
      </c>
      <c r="T113" s="361"/>
      <c r="U113" s="361"/>
      <c r="V113" s="361"/>
      <c r="W113" s="361"/>
      <c r="X113" s="361"/>
      <c r="Y113" s="361"/>
      <c r="Z113" s="361"/>
      <c r="AA113" s="361"/>
      <c r="AB113" s="361"/>
      <c r="AC113" s="361"/>
      <c r="AD113" s="361"/>
      <c r="AE113" s="361"/>
      <c r="AF113" s="361"/>
      <c r="AG113" s="361"/>
      <c r="AH113" s="361"/>
      <c r="AI113" s="361"/>
      <c r="AJ113" s="361"/>
      <c r="AK113" s="361"/>
      <c r="AL113" s="108"/>
      <c r="AM113" s="108"/>
      <c r="AN113" s="108"/>
    </row>
    <row r="114" spans="2:40">
      <c r="B114" s="365">
        <v>79</v>
      </c>
      <c r="C114" s="132" t="str">
        <f t="shared" si="13"/>
        <v/>
      </c>
      <c r="D114" s="396"/>
      <c r="E114" s="396"/>
      <c r="F114" s="125"/>
      <c r="G114" s="107"/>
      <c r="H114" s="107"/>
      <c r="I114" s="134"/>
      <c r="J114" s="134"/>
      <c r="K114" s="352" t="str">
        <f t="shared" si="11"/>
        <v/>
      </c>
      <c r="L114" s="293"/>
      <c r="M114" s="354"/>
      <c r="N114" s="116"/>
      <c r="O114" s="116"/>
      <c r="P114" s="116"/>
      <c r="Q114" s="353">
        <f t="shared" si="16"/>
        <v>0</v>
      </c>
      <c r="R114" s="410" t="str">
        <f t="shared" si="12"/>
        <v/>
      </c>
      <c r="S114" s="408" t="str">
        <f t="shared" si="15"/>
        <v/>
      </c>
      <c r="T114" s="361"/>
      <c r="U114" s="361"/>
      <c r="V114" s="361"/>
      <c r="W114" s="361"/>
      <c r="X114" s="361"/>
      <c r="Y114" s="361"/>
      <c r="Z114" s="361"/>
      <c r="AA114" s="361"/>
      <c r="AB114" s="361"/>
      <c r="AC114" s="361"/>
      <c r="AD114" s="361"/>
      <c r="AE114" s="361"/>
      <c r="AF114" s="361"/>
      <c r="AG114" s="361"/>
      <c r="AH114" s="361"/>
      <c r="AI114" s="361"/>
      <c r="AJ114" s="361"/>
      <c r="AK114" s="361"/>
      <c r="AL114" s="108"/>
      <c r="AM114" s="108"/>
      <c r="AN114" s="108"/>
    </row>
    <row r="115" spans="2:40">
      <c r="B115" s="365">
        <v>80</v>
      </c>
      <c r="C115" s="132" t="str">
        <f t="shared" si="13"/>
        <v/>
      </c>
      <c r="D115" s="396"/>
      <c r="E115" s="396"/>
      <c r="F115" s="125"/>
      <c r="G115" s="107"/>
      <c r="H115" s="107"/>
      <c r="I115" s="134"/>
      <c r="J115" s="134"/>
      <c r="K115" s="352" t="str">
        <f t="shared" si="11"/>
        <v/>
      </c>
      <c r="L115" s="293"/>
      <c r="M115" s="354"/>
      <c r="N115" s="116"/>
      <c r="O115" s="116"/>
      <c r="P115" s="116"/>
      <c r="Q115" s="353">
        <f t="shared" si="16"/>
        <v>0</v>
      </c>
      <c r="R115" s="410" t="str">
        <f t="shared" si="12"/>
        <v/>
      </c>
      <c r="S115" s="408" t="str">
        <f t="shared" si="15"/>
        <v/>
      </c>
      <c r="T115" s="361"/>
      <c r="U115" s="361"/>
      <c r="V115" s="361"/>
      <c r="W115" s="361"/>
      <c r="X115" s="361"/>
      <c r="Y115" s="361"/>
      <c r="Z115" s="361"/>
      <c r="AA115" s="361"/>
      <c r="AB115" s="361"/>
      <c r="AC115" s="361"/>
      <c r="AD115" s="361"/>
      <c r="AE115" s="361"/>
      <c r="AF115" s="361"/>
      <c r="AG115" s="361"/>
      <c r="AH115" s="361"/>
      <c r="AI115" s="361"/>
      <c r="AJ115" s="361"/>
      <c r="AK115" s="361"/>
      <c r="AL115" s="108"/>
      <c r="AM115" s="108"/>
      <c r="AN115" s="108"/>
    </row>
    <row r="116" spans="2:40">
      <c r="B116" s="365">
        <v>81</v>
      </c>
      <c r="C116" s="132" t="str">
        <f t="shared" si="13"/>
        <v/>
      </c>
      <c r="D116" s="396"/>
      <c r="E116" s="396"/>
      <c r="F116" s="125"/>
      <c r="G116" s="107"/>
      <c r="H116" s="107"/>
      <c r="I116" s="134"/>
      <c r="J116" s="134"/>
      <c r="K116" s="352" t="str">
        <f t="shared" si="11"/>
        <v/>
      </c>
      <c r="L116" s="293"/>
      <c r="M116" s="354"/>
      <c r="N116" s="116"/>
      <c r="O116" s="116"/>
      <c r="P116" s="116"/>
      <c r="Q116" s="353">
        <f t="shared" si="16"/>
        <v>0</v>
      </c>
      <c r="R116" s="410" t="str">
        <f t="shared" si="12"/>
        <v/>
      </c>
      <c r="S116" s="408" t="str">
        <f t="shared" si="15"/>
        <v/>
      </c>
      <c r="T116" s="361"/>
      <c r="U116" s="361"/>
      <c r="V116" s="361"/>
      <c r="W116" s="361"/>
      <c r="X116" s="361"/>
      <c r="Y116" s="361"/>
      <c r="Z116" s="361"/>
      <c r="AA116" s="361"/>
      <c r="AB116" s="361"/>
      <c r="AC116" s="361"/>
      <c r="AD116" s="361"/>
      <c r="AE116" s="361"/>
      <c r="AF116" s="361"/>
      <c r="AG116" s="361"/>
      <c r="AH116" s="361"/>
      <c r="AI116" s="361"/>
      <c r="AJ116" s="361"/>
      <c r="AK116" s="361"/>
      <c r="AL116" s="108"/>
      <c r="AM116" s="108"/>
      <c r="AN116" s="108"/>
    </row>
    <row r="117" spans="2:40">
      <c r="B117" s="365">
        <v>82</v>
      </c>
      <c r="C117" s="132" t="str">
        <f t="shared" si="13"/>
        <v/>
      </c>
      <c r="D117" s="396"/>
      <c r="E117" s="396"/>
      <c r="F117" s="125"/>
      <c r="G117" s="107"/>
      <c r="H117" s="107"/>
      <c r="I117" s="134"/>
      <c r="J117" s="134"/>
      <c r="K117" s="352" t="str">
        <f t="shared" si="11"/>
        <v/>
      </c>
      <c r="L117" s="293"/>
      <c r="M117" s="354"/>
      <c r="N117" s="116"/>
      <c r="O117" s="116"/>
      <c r="P117" s="116"/>
      <c r="Q117" s="353">
        <f t="shared" si="16"/>
        <v>0</v>
      </c>
      <c r="R117" s="410" t="str">
        <f t="shared" si="12"/>
        <v/>
      </c>
      <c r="S117" s="408" t="str">
        <f t="shared" si="15"/>
        <v/>
      </c>
      <c r="T117" s="361"/>
      <c r="U117" s="361"/>
      <c r="V117" s="361"/>
      <c r="W117" s="361"/>
      <c r="X117" s="361"/>
      <c r="Y117" s="361"/>
      <c r="Z117" s="361"/>
      <c r="AA117" s="361"/>
      <c r="AB117" s="361"/>
      <c r="AC117" s="361"/>
      <c r="AD117" s="361"/>
      <c r="AE117" s="361"/>
      <c r="AF117" s="361"/>
      <c r="AG117" s="361"/>
      <c r="AH117" s="361"/>
      <c r="AI117" s="361"/>
      <c r="AJ117" s="361"/>
      <c r="AK117" s="361"/>
      <c r="AL117" s="108"/>
      <c r="AM117" s="108"/>
      <c r="AN117" s="108"/>
    </row>
    <row r="118" spans="2:40">
      <c r="B118" s="365">
        <v>83</v>
      </c>
      <c r="C118" s="132" t="str">
        <f t="shared" si="13"/>
        <v/>
      </c>
      <c r="D118" s="396"/>
      <c r="E118" s="396"/>
      <c r="F118" s="125"/>
      <c r="G118" s="107"/>
      <c r="H118" s="107"/>
      <c r="I118" s="134"/>
      <c r="J118" s="134"/>
      <c r="K118" s="352" t="str">
        <f t="shared" si="11"/>
        <v/>
      </c>
      <c r="L118" s="293"/>
      <c r="M118" s="354"/>
      <c r="N118" s="116"/>
      <c r="O118" s="116"/>
      <c r="P118" s="116"/>
      <c r="Q118" s="353">
        <f t="shared" si="16"/>
        <v>0</v>
      </c>
      <c r="R118" s="410" t="str">
        <f t="shared" si="12"/>
        <v/>
      </c>
      <c r="S118" s="408" t="str">
        <f t="shared" si="15"/>
        <v/>
      </c>
      <c r="T118" s="361"/>
      <c r="U118" s="361"/>
      <c r="V118" s="361"/>
      <c r="W118" s="361"/>
      <c r="X118" s="361"/>
      <c r="Y118" s="361"/>
      <c r="Z118" s="361"/>
      <c r="AA118" s="361"/>
      <c r="AB118" s="361"/>
      <c r="AC118" s="361"/>
      <c r="AD118" s="361"/>
      <c r="AE118" s="361"/>
      <c r="AF118" s="361"/>
      <c r="AG118" s="361"/>
      <c r="AH118" s="361"/>
      <c r="AI118" s="361"/>
      <c r="AJ118" s="361"/>
      <c r="AK118" s="361"/>
      <c r="AL118" s="108"/>
      <c r="AM118" s="108"/>
      <c r="AN118" s="108"/>
    </row>
    <row r="119" spans="2:40">
      <c r="B119" s="365">
        <v>84</v>
      </c>
      <c r="C119" s="132" t="str">
        <f t="shared" si="13"/>
        <v/>
      </c>
      <c r="D119" s="396"/>
      <c r="E119" s="396"/>
      <c r="F119" s="125"/>
      <c r="G119" s="107"/>
      <c r="H119" s="107"/>
      <c r="I119" s="134"/>
      <c r="J119" s="134"/>
      <c r="K119" s="352" t="str">
        <f t="shared" si="11"/>
        <v/>
      </c>
      <c r="L119" s="293"/>
      <c r="M119" s="354"/>
      <c r="N119" s="116"/>
      <c r="O119" s="116"/>
      <c r="P119" s="116"/>
      <c r="Q119" s="353">
        <f t="shared" si="16"/>
        <v>0</v>
      </c>
      <c r="R119" s="410" t="str">
        <f t="shared" si="12"/>
        <v/>
      </c>
      <c r="S119" s="408" t="str">
        <f t="shared" si="15"/>
        <v/>
      </c>
      <c r="T119" s="361"/>
      <c r="U119" s="361"/>
      <c r="V119" s="361"/>
      <c r="W119" s="361"/>
      <c r="X119" s="361"/>
      <c r="Y119" s="361"/>
      <c r="Z119" s="361"/>
      <c r="AA119" s="361"/>
      <c r="AB119" s="361"/>
      <c r="AC119" s="361"/>
      <c r="AD119" s="361"/>
      <c r="AE119" s="361"/>
      <c r="AF119" s="361"/>
      <c r="AG119" s="361"/>
      <c r="AH119" s="361"/>
      <c r="AI119" s="361"/>
      <c r="AJ119" s="361"/>
      <c r="AK119" s="361"/>
      <c r="AL119" s="108"/>
      <c r="AM119" s="108"/>
      <c r="AN119" s="108"/>
    </row>
    <row r="120" spans="2:40">
      <c r="B120" s="365">
        <v>85</v>
      </c>
      <c r="C120" s="132" t="str">
        <f t="shared" si="13"/>
        <v/>
      </c>
      <c r="D120" s="396"/>
      <c r="E120" s="396"/>
      <c r="F120" s="125"/>
      <c r="G120" s="107"/>
      <c r="H120" s="107"/>
      <c r="I120" s="134"/>
      <c r="J120" s="134"/>
      <c r="K120" s="352" t="str">
        <f t="shared" ref="K120:K135" si="17">IF(OR(G120="Combined Summary",F120="Standalone"),(SUMPRODUCT(--(D$36:D$135=D120),I$36:I$135,J$36:J$135)),"")</f>
        <v/>
      </c>
      <c r="L120" s="293"/>
      <c r="M120" s="354"/>
      <c r="N120" s="116"/>
      <c r="O120" s="116"/>
      <c r="P120" s="116"/>
      <c r="Q120" s="353">
        <f t="shared" si="16"/>
        <v>0</v>
      </c>
      <c r="R120" s="410" t="str">
        <f t="shared" ref="R120:R135" si="18">IF(OR(G120="Combined Summary",F120="Standalone"),(SUMIF(D$36:D$135,D120,I$36:I$135)),"")</f>
        <v/>
      </c>
      <c r="S120" s="408" t="str">
        <f t="shared" si="15"/>
        <v/>
      </c>
      <c r="T120" s="361"/>
      <c r="U120" s="361"/>
      <c r="V120" s="361"/>
      <c r="W120" s="361"/>
      <c r="X120" s="361"/>
      <c r="Y120" s="361"/>
      <c r="Z120" s="361"/>
      <c r="AA120" s="361"/>
      <c r="AB120" s="361"/>
      <c r="AC120" s="361"/>
      <c r="AD120" s="361"/>
      <c r="AE120" s="361"/>
      <c r="AF120" s="361"/>
      <c r="AG120" s="361"/>
      <c r="AH120" s="361"/>
      <c r="AI120" s="361"/>
      <c r="AJ120" s="361"/>
      <c r="AK120" s="361"/>
      <c r="AL120" s="108"/>
      <c r="AM120" s="108"/>
      <c r="AN120" s="108"/>
    </row>
    <row r="121" spans="2:40">
      <c r="B121" s="365">
        <v>86</v>
      </c>
      <c r="C121" s="132" t="str">
        <f t="shared" si="13"/>
        <v/>
      </c>
      <c r="D121" s="396"/>
      <c r="E121" s="396"/>
      <c r="F121" s="125"/>
      <c r="G121" s="107"/>
      <c r="H121" s="107"/>
      <c r="I121" s="134"/>
      <c r="J121" s="134"/>
      <c r="K121" s="352" t="str">
        <f t="shared" si="17"/>
        <v/>
      </c>
      <c r="L121" s="293"/>
      <c r="M121" s="354"/>
      <c r="N121" s="116"/>
      <c r="O121" s="116"/>
      <c r="P121" s="116"/>
      <c r="Q121" s="353">
        <f t="shared" si="16"/>
        <v>0</v>
      </c>
      <c r="R121" s="410" t="str">
        <f t="shared" si="18"/>
        <v/>
      </c>
      <c r="S121" s="408" t="str">
        <f t="shared" si="15"/>
        <v/>
      </c>
      <c r="T121" s="361"/>
      <c r="U121" s="361"/>
      <c r="V121" s="361"/>
      <c r="W121" s="361"/>
      <c r="X121" s="361"/>
      <c r="Y121" s="361"/>
      <c r="Z121" s="361"/>
      <c r="AA121" s="361"/>
      <c r="AB121" s="361"/>
      <c r="AC121" s="361"/>
      <c r="AD121" s="361"/>
      <c r="AE121" s="361"/>
      <c r="AF121" s="361"/>
      <c r="AG121" s="361"/>
      <c r="AH121" s="361"/>
      <c r="AI121" s="361"/>
      <c r="AJ121" s="361"/>
      <c r="AK121" s="361"/>
      <c r="AL121" s="108"/>
      <c r="AM121" s="108"/>
      <c r="AN121" s="108"/>
    </row>
    <row r="122" spans="2:40">
      <c r="B122" s="365">
        <v>87</v>
      </c>
      <c r="C122" s="132" t="str">
        <f t="shared" si="13"/>
        <v/>
      </c>
      <c r="D122" s="396"/>
      <c r="E122" s="396"/>
      <c r="F122" s="125"/>
      <c r="G122" s="107"/>
      <c r="H122" s="107"/>
      <c r="I122" s="134"/>
      <c r="J122" s="134"/>
      <c r="K122" s="352" t="str">
        <f t="shared" si="17"/>
        <v/>
      </c>
      <c r="L122" s="293"/>
      <c r="M122" s="354"/>
      <c r="N122" s="116"/>
      <c r="O122" s="116"/>
      <c r="P122" s="116"/>
      <c r="Q122" s="353">
        <f t="shared" si="16"/>
        <v>0</v>
      </c>
      <c r="R122" s="410" t="str">
        <f t="shared" si="18"/>
        <v/>
      </c>
      <c r="S122" s="408" t="str">
        <f t="shared" si="15"/>
        <v/>
      </c>
      <c r="T122" s="361"/>
      <c r="U122" s="361"/>
      <c r="V122" s="361"/>
      <c r="W122" s="361"/>
      <c r="X122" s="361"/>
      <c r="Y122" s="361"/>
      <c r="Z122" s="361"/>
      <c r="AA122" s="361"/>
      <c r="AB122" s="361"/>
      <c r="AC122" s="361"/>
      <c r="AD122" s="361"/>
      <c r="AE122" s="361"/>
      <c r="AF122" s="361"/>
      <c r="AG122" s="361"/>
      <c r="AH122" s="361"/>
      <c r="AI122" s="361"/>
      <c r="AJ122" s="361"/>
      <c r="AK122" s="361"/>
      <c r="AL122" s="108"/>
      <c r="AM122" s="108"/>
      <c r="AN122" s="108"/>
    </row>
    <row r="123" spans="2:40">
      <c r="B123" s="365">
        <v>88</v>
      </c>
      <c r="C123" s="132" t="str">
        <f t="shared" si="13"/>
        <v/>
      </c>
      <c r="D123" s="396"/>
      <c r="E123" s="396"/>
      <c r="F123" s="125"/>
      <c r="G123" s="107"/>
      <c r="H123" s="107"/>
      <c r="I123" s="134"/>
      <c r="J123" s="134"/>
      <c r="K123" s="352" t="str">
        <f t="shared" si="17"/>
        <v/>
      </c>
      <c r="L123" s="293"/>
      <c r="M123" s="354"/>
      <c r="N123" s="116"/>
      <c r="O123" s="116"/>
      <c r="P123" s="116"/>
      <c r="Q123" s="353">
        <f>SUM(L123:P123)</f>
        <v>0</v>
      </c>
      <c r="R123" s="410" t="str">
        <f t="shared" si="18"/>
        <v/>
      </c>
      <c r="S123" s="408" t="str">
        <f t="shared" si="15"/>
        <v/>
      </c>
      <c r="AL123" s="108"/>
      <c r="AM123" s="108"/>
      <c r="AN123" s="108"/>
    </row>
    <row r="124" spans="2:40">
      <c r="B124" s="365">
        <v>89</v>
      </c>
      <c r="C124" s="132" t="str">
        <f t="shared" si="13"/>
        <v/>
      </c>
      <c r="D124" s="396"/>
      <c r="E124" s="396"/>
      <c r="F124" s="125"/>
      <c r="G124" s="107"/>
      <c r="H124" s="107"/>
      <c r="I124" s="134"/>
      <c r="J124" s="134"/>
      <c r="K124" s="352" t="str">
        <f t="shared" si="17"/>
        <v/>
      </c>
      <c r="L124" s="293"/>
      <c r="M124" s="354"/>
      <c r="N124" s="116"/>
      <c r="O124" s="116"/>
      <c r="P124" s="116"/>
      <c r="Q124" s="353">
        <f t="shared" ref="Q124:Q135" si="19">SUM(L124:P124)</f>
        <v>0</v>
      </c>
      <c r="R124" s="410" t="str">
        <f t="shared" si="18"/>
        <v/>
      </c>
      <c r="S124" s="408" t="str">
        <f t="shared" si="15"/>
        <v/>
      </c>
      <c r="AL124" s="108"/>
      <c r="AM124" s="108"/>
      <c r="AN124" s="108"/>
    </row>
    <row r="125" spans="2:40">
      <c r="B125" s="365">
        <v>90</v>
      </c>
      <c r="C125" s="132" t="str">
        <f t="shared" si="13"/>
        <v/>
      </c>
      <c r="D125" s="396"/>
      <c r="E125" s="396"/>
      <c r="F125" s="125"/>
      <c r="G125" s="107"/>
      <c r="H125" s="107"/>
      <c r="I125" s="134"/>
      <c r="J125" s="134"/>
      <c r="K125" s="352" t="str">
        <f t="shared" si="17"/>
        <v/>
      </c>
      <c r="L125" s="293"/>
      <c r="M125" s="354"/>
      <c r="N125" s="116"/>
      <c r="O125" s="116"/>
      <c r="P125" s="116"/>
      <c r="Q125" s="353">
        <f t="shared" si="19"/>
        <v>0</v>
      </c>
      <c r="R125" s="410" t="str">
        <f t="shared" si="18"/>
        <v/>
      </c>
      <c r="S125" s="408" t="str">
        <f t="shared" si="15"/>
        <v/>
      </c>
      <c r="AL125" s="108"/>
      <c r="AM125" s="108"/>
      <c r="AN125" s="108"/>
    </row>
    <row r="126" spans="2:40">
      <c r="B126" s="365">
        <v>91</v>
      </c>
      <c r="C126" s="132" t="str">
        <f t="shared" si="13"/>
        <v/>
      </c>
      <c r="D126" s="396"/>
      <c r="E126" s="396"/>
      <c r="F126" s="125"/>
      <c r="G126" s="107"/>
      <c r="H126" s="107"/>
      <c r="I126" s="134"/>
      <c r="J126" s="134"/>
      <c r="K126" s="352" t="str">
        <f t="shared" si="17"/>
        <v/>
      </c>
      <c r="L126" s="293"/>
      <c r="M126" s="354"/>
      <c r="N126" s="116"/>
      <c r="O126" s="116"/>
      <c r="P126" s="116"/>
      <c r="Q126" s="353">
        <f t="shared" si="19"/>
        <v>0</v>
      </c>
      <c r="R126" s="410" t="str">
        <f t="shared" si="18"/>
        <v/>
      </c>
      <c r="S126" s="408" t="str">
        <f t="shared" si="15"/>
        <v/>
      </c>
      <c r="AL126" s="108"/>
      <c r="AM126" s="108"/>
      <c r="AN126" s="108"/>
    </row>
    <row r="127" spans="2:40">
      <c r="B127" s="365">
        <v>92</v>
      </c>
      <c r="C127" s="132" t="str">
        <f t="shared" si="13"/>
        <v/>
      </c>
      <c r="D127" s="396"/>
      <c r="E127" s="396"/>
      <c r="F127" s="125"/>
      <c r="G127" s="107"/>
      <c r="H127" s="107"/>
      <c r="I127" s="134"/>
      <c r="J127" s="134"/>
      <c r="K127" s="352" t="str">
        <f t="shared" si="17"/>
        <v/>
      </c>
      <c r="L127" s="293"/>
      <c r="M127" s="354"/>
      <c r="N127" s="116"/>
      <c r="O127" s="116"/>
      <c r="P127" s="116"/>
      <c r="Q127" s="353">
        <f t="shared" si="19"/>
        <v>0</v>
      </c>
      <c r="R127" s="410" t="str">
        <f t="shared" si="18"/>
        <v/>
      </c>
      <c r="S127" s="408" t="str">
        <f t="shared" si="15"/>
        <v/>
      </c>
      <c r="AL127" s="108"/>
      <c r="AM127" s="108"/>
      <c r="AN127" s="108"/>
    </row>
    <row r="128" spans="2:40">
      <c r="B128" s="365">
        <v>93</v>
      </c>
      <c r="C128" s="132" t="str">
        <f t="shared" si="13"/>
        <v/>
      </c>
      <c r="D128" s="396"/>
      <c r="E128" s="396"/>
      <c r="F128" s="125"/>
      <c r="G128" s="107"/>
      <c r="H128" s="107"/>
      <c r="I128" s="134"/>
      <c r="J128" s="134"/>
      <c r="K128" s="352" t="str">
        <f t="shared" si="17"/>
        <v/>
      </c>
      <c r="L128" s="293"/>
      <c r="M128" s="354"/>
      <c r="N128" s="116"/>
      <c r="O128" s="116"/>
      <c r="P128" s="116"/>
      <c r="Q128" s="353">
        <f t="shared" si="19"/>
        <v>0</v>
      </c>
      <c r="R128" s="410" t="str">
        <f t="shared" si="18"/>
        <v/>
      </c>
      <c r="S128" s="408" t="str">
        <f t="shared" si="15"/>
        <v/>
      </c>
      <c r="AL128" s="108"/>
      <c r="AM128" s="108"/>
      <c r="AN128" s="108"/>
    </row>
    <row r="129" spans="2:40">
      <c r="B129" s="365">
        <v>94</v>
      </c>
      <c r="C129" s="132" t="str">
        <f t="shared" si="13"/>
        <v/>
      </c>
      <c r="D129" s="396"/>
      <c r="E129" s="396"/>
      <c r="F129" s="125"/>
      <c r="G129" s="107"/>
      <c r="H129" s="107"/>
      <c r="I129" s="134"/>
      <c r="J129" s="134"/>
      <c r="K129" s="352" t="str">
        <f t="shared" si="17"/>
        <v/>
      </c>
      <c r="L129" s="293"/>
      <c r="M129" s="354"/>
      <c r="N129" s="116"/>
      <c r="O129" s="116"/>
      <c r="P129" s="116"/>
      <c r="Q129" s="353">
        <f t="shared" si="19"/>
        <v>0</v>
      </c>
      <c r="R129" s="410" t="str">
        <f t="shared" si="18"/>
        <v/>
      </c>
      <c r="S129" s="408" t="str">
        <f t="shared" si="15"/>
        <v/>
      </c>
      <c r="AL129" s="108"/>
      <c r="AM129" s="108"/>
      <c r="AN129" s="108"/>
    </row>
    <row r="130" spans="2:40">
      <c r="B130" s="365">
        <v>95</v>
      </c>
      <c r="C130" s="132" t="str">
        <f t="shared" si="13"/>
        <v/>
      </c>
      <c r="D130" s="396"/>
      <c r="E130" s="396"/>
      <c r="F130" s="125"/>
      <c r="G130" s="107"/>
      <c r="H130" s="107"/>
      <c r="I130" s="134"/>
      <c r="J130" s="134"/>
      <c r="K130" s="352" t="str">
        <f t="shared" si="17"/>
        <v/>
      </c>
      <c r="L130" s="293"/>
      <c r="M130" s="354"/>
      <c r="N130" s="116"/>
      <c r="O130" s="116"/>
      <c r="P130" s="116"/>
      <c r="Q130" s="353">
        <f t="shared" si="19"/>
        <v>0</v>
      </c>
      <c r="R130" s="410" t="str">
        <f t="shared" si="18"/>
        <v/>
      </c>
      <c r="S130" s="408" t="str">
        <f t="shared" si="15"/>
        <v/>
      </c>
      <c r="AL130" s="108"/>
      <c r="AM130" s="108"/>
      <c r="AN130" s="108"/>
    </row>
    <row r="131" spans="2:40">
      <c r="B131" s="365">
        <v>96</v>
      </c>
      <c r="C131" s="132" t="str">
        <f t="shared" si="13"/>
        <v/>
      </c>
      <c r="D131" s="396"/>
      <c r="E131" s="396"/>
      <c r="F131" s="125"/>
      <c r="G131" s="107"/>
      <c r="H131" s="107"/>
      <c r="I131" s="134"/>
      <c r="J131" s="134"/>
      <c r="K131" s="352" t="str">
        <f t="shared" si="17"/>
        <v/>
      </c>
      <c r="L131" s="293"/>
      <c r="M131" s="354"/>
      <c r="N131" s="116"/>
      <c r="O131" s="116"/>
      <c r="P131" s="116"/>
      <c r="Q131" s="353">
        <f t="shared" si="19"/>
        <v>0</v>
      </c>
      <c r="R131" s="410" t="str">
        <f t="shared" si="18"/>
        <v/>
      </c>
      <c r="S131" s="408" t="str">
        <f t="shared" si="15"/>
        <v/>
      </c>
      <c r="AL131" s="108"/>
      <c r="AM131" s="108"/>
      <c r="AN131" s="108"/>
    </row>
    <row r="132" spans="2:40">
      <c r="B132" s="365">
        <v>97</v>
      </c>
      <c r="C132" s="132" t="str">
        <f t="shared" ref="C132:C135" si="20">IF(AND(NOT(COUNTA(D132:J132)),(NOT(COUNTA(L132:P132)))),"",VLOOKUP($D$7,Info_County_Code,2,FALSE))</f>
        <v/>
      </c>
      <c r="D132" s="396"/>
      <c r="E132" s="396"/>
      <c r="F132" s="125"/>
      <c r="G132" s="107"/>
      <c r="H132" s="107"/>
      <c r="I132" s="134"/>
      <c r="J132" s="134"/>
      <c r="K132" s="352" t="str">
        <f t="shared" si="17"/>
        <v/>
      </c>
      <c r="L132" s="293"/>
      <c r="M132" s="354"/>
      <c r="N132" s="116"/>
      <c r="O132" s="116"/>
      <c r="P132" s="116"/>
      <c r="Q132" s="353">
        <f t="shared" si="19"/>
        <v>0</v>
      </c>
      <c r="R132" s="410" t="str">
        <f t="shared" si="18"/>
        <v/>
      </c>
      <c r="S132" s="408" t="str">
        <f t="shared" si="15"/>
        <v/>
      </c>
      <c r="AL132" s="108"/>
      <c r="AM132" s="108"/>
      <c r="AN132" s="108"/>
    </row>
    <row r="133" spans="2:40">
      <c r="B133" s="365">
        <v>98</v>
      </c>
      <c r="C133" s="132" t="str">
        <f t="shared" si="20"/>
        <v/>
      </c>
      <c r="D133" s="396"/>
      <c r="E133" s="396"/>
      <c r="F133" s="125"/>
      <c r="G133" s="107"/>
      <c r="H133" s="107"/>
      <c r="I133" s="134"/>
      <c r="J133" s="134"/>
      <c r="K133" s="352" t="str">
        <f t="shared" si="17"/>
        <v/>
      </c>
      <c r="L133" s="293"/>
      <c r="M133" s="354"/>
      <c r="N133" s="116"/>
      <c r="O133" s="116"/>
      <c r="P133" s="116"/>
      <c r="Q133" s="353">
        <f t="shared" si="19"/>
        <v>0</v>
      </c>
      <c r="R133" s="410" t="str">
        <f t="shared" si="18"/>
        <v/>
      </c>
      <c r="S133" s="408" t="str">
        <f t="shared" si="15"/>
        <v/>
      </c>
      <c r="AL133" s="108"/>
      <c r="AM133" s="108"/>
      <c r="AN133" s="108"/>
    </row>
    <row r="134" spans="2:40">
      <c r="B134" s="365">
        <v>99</v>
      </c>
      <c r="C134" s="132" t="str">
        <f t="shared" si="20"/>
        <v/>
      </c>
      <c r="D134" s="396"/>
      <c r="E134" s="396"/>
      <c r="F134" s="125"/>
      <c r="G134" s="107"/>
      <c r="H134" s="107"/>
      <c r="I134" s="134"/>
      <c r="J134" s="134"/>
      <c r="K134" s="352" t="str">
        <f t="shared" si="17"/>
        <v/>
      </c>
      <c r="L134" s="293"/>
      <c r="M134" s="354"/>
      <c r="N134" s="116"/>
      <c r="O134" s="116"/>
      <c r="P134" s="116"/>
      <c r="Q134" s="353">
        <f t="shared" si="19"/>
        <v>0</v>
      </c>
      <c r="R134" s="410" t="str">
        <f t="shared" si="18"/>
        <v/>
      </c>
      <c r="S134" s="408" t="str">
        <f t="shared" si="15"/>
        <v/>
      </c>
      <c r="AL134" s="108"/>
      <c r="AM134" s="108"/>
      <c r="AN134" s="108"/>
    </row>
    <row r="135" spans="2:40">
      <c r="B135" s="365">
        <v>100</v>
      </c>
      <c r="C135" s="132" t="str">
        <f t="shared" si="20"/>
        <v/>
      </c>
      <c r="D135" s="396"/>
      <c r="E135" s="396"/>
      <c r="F135" s="125"/>
      <c r="G135" s="107"/>
      <c r="H135" s="107"/>
      <c r="I135" s="134"/>
      <c r="J135" s="134"/>
      <c r="K135" s="352" t="str">
        <f t="shared" si="17"/>
        <v/>
      </c>
      <c r="L135" s="293"/>
      <c r="M135" s="354"/>
      <c r="N135" s="116"/>
      <c r="O135" s="116"/>
      <c r="P135" s="116"/>
      <c r="Q135" s="353">
        <f t="shared" si="19"/>
        <v>0</v>
      </c>
      <c r="R135" s="410" t="str">
        <f t="shared" si="18"/>
        <v/>
      </c>
      <c r="S135" s="408" t="str">
        <f t="shared" si="15"/>
        <v/>
      </c>
      <c r="AL135" s="108"/>
      <c r="AM135" s="108"/>
      <c r="AN135" s="108"/>
    </row>
    <row r="136" spans="2:40">
      <c r="B136" s="135"/>
      <c r="C136" s="108"/>
    </row>
    <row r="137" spans="2:40"/>
    <row r="138" spans="2:40"/>
    <row r="139" spans="2:40"/>
    <row r="140" spans="2:40"/>
    <row r="141" spans="2:40"/>
    <row r="142" spans="2:40"/>
    <row r="143" spans="2:40"/>
    <row r="144" spans="2:40"/>
    <row r="145"/>
    <row r="146"/>
    <row r="147"/>
    <row r="148"/>
    <row r="149"/>
    <row r="150"/>
  </sheetData>
  <sheetProtection algorithmName="SHA-512" hashValue="yWTwDvnM+97SkosIDkFRkdDV8dd2c/iukwVOqWUV1QjbzswQDE7hPYW1vRkfK9YIsRO1rkmnxdjGXR5PxU/iUw==" saltValue="8dcVb5BOkyNPuH9jwilc6A=="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phoneticPr fontId="44" type="noConversion"/>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topLeftCell="A7" workbookViewId="0">
      <selection activeCell="O46" sqref="O46"/>
    </sheetView>
  </sheetViews>
  <sheetFormatPr defaultColWidth="9.140625" defaultRowHeight="15" zeroHeight="1"/>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c r="B1" s="466"/>
      <c r="C1" s="466"/>
      <c r="D1" s="466"/>
    </row>
    <row r="2" spans="2:16" s="323" customFormat="1" ht="18">
      <c r="B2" s="394" t="str">
        <f>'1. Information'!B2</f>
        <v>Version 7/1/2018</v>
      </c>
    </row>
    <row r="3" spans="2:16" ht="18">
      <c r="B3" s="231" t="str">
        <f>'1. Information'!B3</f>
        <v>Annual Mental Health Services Act Revenue and Expenditure Report</v>
      </c>
      <c r="C3" s="11"/>
      <c r="D3" s="11"/>
      <c r="E3" s="11"/>
      <c r="F3" s="11"/>
      <c r="G3" s="11"/>
      <c r="H3" s="11"/>
      <c r="I3" s="11"/>
      <c r="J3" s="11"/>
      <c r="K3" s="12"/>
      <c r="L3" s="11"/>
      <c r="M3" s="11"/>
      <c r="N3" s="11"/>
      <c r="O3" s="11"/>
      <c r="P3" s="108"/>
    </row>
    <row r="4" spans="2:16" ht="18">
      <c r="B4" s="232" t="str">
        <f>'1. Information'!B4</f>
        <v>Fiscal Year 2017-18</v>
      </c>
      <c r="C4" s="13"/>
      <c r="D4" s="13"/>
      <c r="E4" s="13"/>
      <c r="F4" s="13"/>
      <c r="G4" s="13"/>
      <c r="H4" s="13"/>
      <c r="I4" s="13"/>
      <c r="J4" s="13"/>
      <c r="K4" s="14"/>
      <c r="L4" s="13"/>
      <c r="M4" s="13"/>
      <c r="N4" s="13"/>
      <c r="O4" s="13"/>
      <c r="P4" s="108"/>
    </row>
    <row r="5" spans="2:16" ht="18">
      <c r="B5" s="231" t="s">
        <v>258</v>
      </c>
      <c r="C5" s="11"/>
      <c r="D5" s="11"/>
      <c r="E5" s="11"/>
      <c r="F5" s="11"/>
      <c r="G5" s="11"/>
      <c r="H5" s="11"/>
      <c r="I5" s="11"/>
      <c r="J5" s="11"/>
      <c r="K5" s="12"/>
      <c r="L5" s="11"/>
      <c r="M5" s="11"/>
      <c r="N5" s="11"/>
      <c r="O5" s="11"/>
      <c r="P5" s="108"/>
    </row>
    <row r="6" spans="2:16" ht="15.75">
      <c r="C6" s="12"/>
      <c r="D6" s="12"/>
      <c r="E6" s="12"/>
      <c r="F6" s="12"/>
      <c r="G6" s="12"/>
      <c r="H6" s="12"/>
      <c r="I6" s="12"/>
      <c r="J6" s="12"/>
      <c r="K6" s="12"/>
      <c r="L6" s="12"/>
      <c r="M6" s="11"/>
      <c r="N6" s="11"/>
      <c r="O6" s="11"/>
      <c r="P6" s="11"/>
    </row>
    <row r="7" spans="2:16" ht="15.75">
      <c r="B7" s="439" t="s">
        <v>1</v>
      </c>
      <c r="C7" s="439"/>
      <c r="D7" s="9" t="str">
        <f>IF(ISBLANK('1. Information'!D8),"",'1. Information'!D8)</f>
        <v>Sonoma</v>
      </c>
      <c r="F7" s="94" t="s">
        <v>2</v>
      </c>
      <c r="G7" s="109">
        <f>IF(ISBLANK('1. Information'!D7),"",'1. Information'!D7)</f>
        <v>43482</v>
      </c>
      <c r="H7" s="111"/>
      <c r="I7" s="111"/>
      <c r="J7" s="12"/>
      <c r="K7" s="12"/>
      <c r="L7" s="12"/>
      <c r="M7" s="12"/>
      <c r="N7" s="12"/>
      <c r="O7" s="12"/>
      <c r="P7" s="12"/>
    </row>
    <row r="8" spans="2:16" ht="15.75">
      <c r="B8" s="6"/>
      <c r="C8" s="6"/>
      <c r="D8" s="6"/>
      <c r="F8" s="6"/>
      <c r="G8" s="111"/>
      <c r="H8" s="111"/>
      <c r="I8" s="111"/>
      <c r="J8" s="12"/>
      <c r="K8" s="12"/>
      <c r="L8" s="12"/>
      <c r="M8" s="12"/>
      <c r="N8" s="12"/>
      <c r="O8" s="12"/>
      <c r="P8" s="12"/>
    </row>
    <row r="9" spans="2:16" ht="18.75" thickBot="1">
      <c r="B9" s="233" t="s">
        <v>260</v>
      </c>
      <c r="C9" s="41"/>
      <c r="D9" s="41"/>
      <c r="E9" s="114"/>
      <c r="F9" s="112"/>
      <c r="G9" s="112"/>
      <c r="H9" s="113"/>
      <c r="I9" s="113"/>
      <c r="J9" s="42"/>
      <c r="K9" s="42"/>
      <c r="L9" s="12"/>
      <c r="M9" s="12"/>
      <c r="N9" s="12"/>
      <c r="O9"/>
      <c r="P9" s="12"/>
    </row>
    <row r="10" spans="2:16" ht="16.5" thickTop="1">
      <c r="B10" s="15"/>
      <c r="C10" s="6"/>
      <c r="D10" s="6"/>
      <c r="F10" s="108"/>
      <c r="G10" s="108"/>
      <c r="H10" s="111"/>
      <c r="I10" s="111"/>
      <c r="J10" s="12"/>
      <c r="K10" s="12"/>
      <c r="L10" s="12"/>
      <c r="M10" s="12"/>
      <c r="N10" s="12"/>
      <c r="O10"/>
      <c r="P10" s="12"/>
    </row>
    <row r="11" spans="2:16" ht="15.75">
      <c r="B11" s="6"/>
      <c r="C11" s="6"/>
      <c r="D11" s="6"/>
      <c r="F11" s="258" t="s">
        <v>27</v>
      </c>
      <c r="G11" s="322" t="s">
        <v>29</v>
      </c>
      <c r="H11" s="290" t="s">
        <v>32</v>
      </c>
      <c r="I11" s="290" t="s">
        <v>246</v>
      </c>
      <c r="J11" s="25" t="s">
        <v>247</v>
      </c>
      <c r="K11" s="258" t="s">
        <v>248</v>
      </c>
      <c r="L11" s="312"/>
      <c r="M11"/>
      <c r="N11"/>
      <c r="O11" s="108"/>
      <c r="P11" s="108"/>
    </row>
    <row r="12" spans="2:16" ht="15.75">
      <c r="B12" s="108"/>
      <c r="C12" s="3"/>
      <c r="D12" s="16"/>
      <c r="E12" s="16"/>
      <c r="F12" s="342" t="s">
        <v>28</v>
      </c>
      <c r="G12" s="447" t="s">
        <v>30</v>
      </c>
      <c r="H12" s="447"/>
      <c r="I12" s="447"/>
      <c r="J12" s="450"/>
      <c r="K12" s="310"/>
      <c r="L12"/>
      <c r="M12"/>
      <c r="N12"/>
      <c r="O12" s="108"/>
      <c r="P12" s="108"/>
    </row>
    <row r="13" spans="2:16" ht="65.25" customHeight="1">
      <c r="B13" s="108"/>
      <c r="C13" s="468"/>
      <c r="D13" s="468"/>
      <c r="E13" s="468"/>
      <c r="F13" s="30" t="s">
        <v>300</v>
      </c>
      <c r="G13" s="44" t="s">
        <v>5</v>
      </c>
      <c r="H13" s="27" t="s">
        <v>6</v>
      </c>
      <c r="I13" s="27" t="s">
        <v>31</v>
      </c>
      <c r="J13" s="27" t="s">
        <v>15</v>
      </c>
      <c r="K13" s="308" t="s">
        <v>278</v>
      </c>
      <c r="L13"/>
      <c r="M13"/>
      <c r="N13"/>
      <c r="O13" s="108"/>
      <c r="P13" s="108"/>
    </row>
    <row r="14" spans="2:16" ht="15.75">
      <c r="B14" s="101">
        <v>1</v>
      </c>
      <c r="C14" s="454" t="s">
        <v>160</v>
      </c>
      <c r="D14" s="454"/>
      <c r="E14" s="454"/>
      <c r="F14" s="292"/>
      <c r="G14" s="45"/>
      <c r="H14" s="29"/>
      <c r="I14" s="29"/>
      <c r="J14" s="311"/>
      <c r="K14" s="295">
        <f>SUM(F14:J14)</f>
        <v>0</v>
      </c>
      <c r="L14"/>
      <c r="M14"/>
      <c r="N14"/>
      <c r="O14" s="108"/>
      <c r="P14" s="108"/>
    </row>
    <row r="15" spans="2:16" ht="15.75">
      <c r="B15" s="101">
        <v>2</v>
      </c>
      <c r="C15" s="454" t="s">
        <v>161</v>
      </c>
      <c r="D15" s="454"/>
      <c r="E15" s="454"/>
      <c r="F15" s="29">
        <v>25788.91</v>
      </c>
      <c r="G15" s="412"/>
      <c r="H15" s="413"/>
      <c r="I15" s="413">
        <v>98618.06</v>
      </c>
      <c r="J15" s="414">
        <v>10052.76</v>
      </c>
      <c r="K15" s="295">
        <f>SUM(F15:J15)</f>
        <v>134459.73000000001</v>
      </c>
      <c r="L15"/>
      <c r="M15"/>
      <c r="N15"/>
      <c r="O15" s="108"/>
      <c r="P15" s="108"/>
    </row>
    <row r="16" spans="2:16" ht="15.75">
      <c r="B16" s="406">
        <v>3</v>
      </c>
      <c r="C16" s="451" t="s">
        <v>314</v>
      </c>
      <c r="D16" s="452"/>
      <c r="E16" s="453"/>
      <c r="F16" s="369"/>
      <c r="G16" s="19"/>
      <c r="H16" s="19"/>
      <c r="I16" s="19"/>
      <c r="J16" s="19"/>
      <c r="K16" s="295">
        <f>SUM(F16:J16)</f>
        <v>0</v>
      </c>
      <c r="L16" s="405"/>
      <c r="M16" s="405"/>
      <c r="N16" s="405"/>
      <c r="O16" s="108"/>
      <c r="P16" s="108"/>
    </row>
    <row r="17" spans="2:17" ht="15.75">
      <c r="B17" s="406">
        <v>4</v>
      </c>
      <c r="C17" s="451" t="s">
        <v>315</v>
      </c>
      <c r="D17" s="452"/>
      <c r="E17" s="453"/>
      <c r="F17" s="411"/>
      <c r="G17" s="19"/>
      <c r="H17" s="19"/>
      <c r="I17" s="19"/>
      <c r="J17" s="19"/>
      <c r="K17" s="295">
        <f>SUM(F17:J17)</f>
        <v>0</v>
      </c>
      <c r="L17" s="405"/>
      <c r="M17" s="405"/>
      <c r="N17" s="405"/>
      <c r="O17" s="108"/>
      <c r="P17" s="108"/>
    </row>
    <row r="18" spans="2:17" ht="15.75">
      <c r="B18" s="101">
        <v>5</v>
      </c>
      <c r="C18" s="454" t="s">
        <v>162</v>
      </c>
      <c r="D18" s="454"/>
      <c r="E18" s="454"/>
      <c r="F18" s="28">
        <f>SUMIF($J$29:$J$132,"Project Administration",K$29:K$132)</f>
        <v>91532.49</v>
      </c>
      <c r="G18" s="46">
        <f>SUMIF($J$29:$J$132,"Project Administration",L$29:L$132)</f>
        <v>0</v>
      </c>
      <c r="H18" s="28">
        <f>SUMIF($J$29:$J$132,"Project Administration",M$29:M$132)</f>
        <v>0</v>
      </c>
      <c r="I18" s="28">
        <f>SUMIF($J$29:$J$132,"Project Administration",N$29:N$132)</f>
        <v>0</v>
      </c>
      <c r="J18" s="28">
        <f>SUMIF($J$29:$J$132,"Project Administration",O$29:O$132)</f>
        <v>31581.72</v>
      </c>
      <c r="K18" s="295">
        <f t="shared" ref="K18:K20" si="0">SUM(F18:J18)</f>
        <v>123114.21</v>
      </c>
      <c r="L18"/>
      <c r="M18"/>
      <c r="N18"/>
      <c r="O18" s="108"/>
      <c r="P18" s="108"/>
    </row>
    <row r="19" spans="2:17" ht="15.75">
      <c r="B19" s="101">
        <v>6</v>
      </c>
      <c r="C19" s="454" t="s">
        <v>163</v>
      </c>
      <c r="D19" s="454"/>
      <c r="E19" s="45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5">
        <f t="shared" si="0"/>
        <v>0</v>
      </c>
      <c r="L19"/>
      <c r="M19"/>
      <c r="N19"/>
      <c r="O19" s="108"/>
      <c r="P19" s="108"/>
    </row>
    <row r="20" spans="2:17" ht="15.75">
      <c r="B20" s="101">
        <v>7</v>
      </c>
      <c r="C20" s="454" t="s">
        <v>236</v>
      </c>
      <c r="D20" s="454"/>
      <c r="E20" s="454"/>
      <c r="F20" s="19">
        <f>SUMIF($J$29:$J$132,"Project Direct",K$29:K$132)</f>
        <v>843212.6</v>
      </c>
      <c r="G20" s="47">
        <f>SUMIF($J$29:$J$132,"Project Direct",L$29:L$132)</f>
        <v>0</v>
      </c>
      <c r="H20" s="19">
        <f>SUMIF($J$29:$J$132,"Project Direct",M$29:M$132)</f>
        <v>0</v>
      </c>
      <c r="I20" s="19">
        <f>SUMIF($J$29:$J$132,"Project Direct",N$29:N$132)</f>
        <v>200929.93</v>
      </c>
      <c r="J20" s="19">
        <f>SUMIF($J$29:$J$132,"Project Direct",O$29:O$132)</f>
        <v>445807.81</v>
      </c>
      <c r="K20" s="295">
        <f t="shared" si="0"/>
        <v>1489950.34</v>
      </c>
      <c r="L20"/>
      <c r="M20"/>
      <c r="N20"/>
      <c r="O20" s="108"/>
      <c r="P20" s="108"/>
    </row>
    <row r="21" spans="2:17" ht="15.75">
      <c r="B21" s="101">
        <v>8</v>
      </c>
      <c r="C21" s="467" t="s">
        <v>164</v>
      </c>
      <c r="D21" s="467"/>
      <c r="E21" s="467"/>
      <c r="F21" s="18">
        <f>SUM(F18:F20)</f>
        <v>934745.09</v>
      </c>
      <c r="G21" s="48">
        <f>SUM(G18:G20)</f>
        <v>0</v>
      </c>
      <c r="H21" s="18">
        <f>SUM(H18:H20)</f>
        <v>0</v>
      </c>
      <c r="I21" s="18">
        <f>SUM(I18:I20)</f>
        <v>200929.93</v>
      </c>
      <c r="J21" s="18">
        <f t="shared" ref="J21" si="1">SUM(J18:J20)</f>
        <v>477389.53</v>
      </c>
      <c r="K21" s="18">
        <f t="shared" ref="K21" si="2">SUM(K18:K20)</f>
        <v>1613064.55</v>
      </c>
      <c r="L21"/>
      <c r="M21"/>
      <c r="N21"/>
      <c r="O21" s="108"/>
      <c r="P21" s="108"/>
    </row>
    <row r="22" spans="2:17" ht="30.95" customHeight="1">
      <c r="B22" s="101">
        <v>9</v>
      </c>
      <c r="C22" s="464" t="s">
        <v>316</v>
      </c>
      <c r="D22" s="464"/>
      <c r="E22" s="464"/>
      <c r="F22" s="20">
        <f t="shared" ref="F22:K22" si="3">SUM(F14:F15,F17,F18:F20)</f>
        <v>960534</v>
      </c>
      <c r="G22" s="20">
        <f t="shared" si="3"/>
        <v>0</v>
      </c>
      <c r="H22" s="20">
        <f t="shared" si="3"/>
        <v>0</v>
      </c>
      <c r="I22" s="20">
        <f t="shared" si="3"/>
        <v>299547.99</v>
      </c>
      <c r="J22" s="20">
        <f t="shared" si="3"/>
        <v>487442.29</v>
      </c>
      <c r="K22" s="20">
        <f t="shared" si="3"/>
        <v>1747524.28</v>
      </c>
      <c r="L22"/>
      <c r="M22"/>
      <c r="N22"/>
      <c r="O22" s="108"/>
      <c r="P22" s="108"/>
    </row>
    <row r="23" spans="2:17">
      <c r="B23" s="108"/>
      <c r="C23" s="108"/>
      <c r="D23" s="108"/>
      <c r="E23" s="108"/>
      <c r="F23" s="108"/>
      <c r="G23" s="108"/>
      <c r="H23" s="108"/>
      <c r="I23" s="108"/>
      <c r="J23" s="108"/>
      <c r="K23" s="108"/>
      <c r="L23" s="108"/>
      <c r="M23" s="108"/>
      <c r="N23" s="108"/>
      <c r="O23" s="108"/>
      <c r="P23" s="108"/>
    </row>
    <row r="24" spans="2:17" ht="18.75" thickBot="1">
      <c r="B24" s="229" t="s">
        <v>261</v>
      </c>
      <c r="C24" s="112"/>
      <c r="D24" s="112"/>
      <c r="E24" s="112"/>
      <c r="F24" s="112"/>
      <c r="G24" s="112"/>
      <c r="H24" s="112"/>
      <c r="I24" s="112"/>
      <c r="J24" s="112"/>
      <c r="K24" s="112"/>
      <c r="L24" s="112"/>
      <c r="M24" s="112"/>
      <c r="N24" s="112"/>
      <c r="O24" s="112"/>
      <c r="P24" s="112"/>
      <c r="Q24" s="112"/>
    </row>
    <row r="25" spans="2:17" ht="15.75" thickTop="1">
      <c r="B25" s="108"/>
      <c r="C25" s="108"/>
      <c r="D25" s="108"/>
      <c r="E25" s="108"/>
      <c r="F25" s="108"/>
      <c r="G25" s="108"/>
      <c r="H25" s="108"/>
      <c r="I25" s="108"/>
      <c r="J25" s="108"/>
      <c r="K25" s="108"/>
      <c r="L25" s="108"/>
      <c r="M25" s="108"/>
      <c r="N25" s="108"/>
      <c r="O25" s="108"/>
      <c r="P25" s="108"/>
    </row>
    <row r="26" spans="2:17">
      <c r="B26" s="108"/>
      <c r="C26" s="101" t="s">
        <v>27</v>
      </c>
      <c r="D26" s="101" t="s">
        <v>29</v>
      </c>
      <c r="E26" s="101" t="s">
        <v>32</v>
      </c>
      <c r="F26" s="101" t="s">
        <v>246</v>
      </c>
      <c r="G26" s="101" t="s">
        <v>247</v>
      </c>
      <c r="H26" s="101" t="s">
        <v>248</v>
      </c>
      <c r="I26" s="101" t="s">
        <v>257</v>
      </c>
      <c r="J26" s="101" t="s">
        <v>249</v>
      </c>
      <c r="K26" s="258" t="s">
        <v>250</v>
      </c>
      <c r="L26" s="279" t="s">
        <v>251</v>
      </c>
      <c r="M26" s="279" t="s">
        <v>252</v>
      </c>
      <c r="N26" s="321" t="s">
        <v>253</v>
      </c>
      <c r="O26" s="258" t="s">
        <v>254</v>
      </c>
      <c r="P26" s="258" t="s">
        <v>255</v>
      </c>
    </row>
    <row r="27" spans="2:17" ht="15.75">
      <c r="B27" s="26"/>
      <c r="C27" s="332"/>
      <c r="D27" s="465" t="s">
        <v>167</v>
      </c>
      <c r="E27" s="465"/>
      <c r="F27" s="465"/>
      <c r="G27" s="465"/>
      <c r="H27" s="465"/>
      <c r="I27" s="465"/>
      <c r="J27" s="465"/>
      <c r="K27" s="342" t="s">
        <v>28</v>
      </c>
      <c r="L27" s="465" t="s">
        <v>30</v>
      </c>
      <c r="M27" s="465"/>
      <c r="N27" s="465"/>
      <c r="O27" s="465"/>
      <c r="P27" s="331"/>
    </row>
    <row r="28" spans="2:17" ht="47.25">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2" t="s">
        <v>15</v>
      </c>
      <c r="P28" s="308" t="s">
        <v>278</v>
      </c>
    </row>
    <row r="29" spans="2:17">
      <c r="B29" s="123">
        <v>1</v>
      </c>
      <c r="C29" s="137">
        <f>IF(P32&lt;&gt;0,VLOOKUP($D$7,Info_County_Code,2,FALSE),"")</f>
        <v>49</v>
      </c>
      <c r="D29" s="417" t="s">
        <v>354</v>
      </c>
      <c r="E29" s="138"/>
      <c r="F29" s="429" t="s">
        <v>395</v>
      </c>
      <c r="G29" s="138">
        <v>41091</v>
      </c>
      <c r="H29" s="292" t="s">
        <v>395</v>
      </c>
      <c r="I29" s="116"/>
      <c r="J29" s="118" t="s">
        <v>158</v>
      </c>
      <c r="K29" s="120">
        <v>91532.49</v>
      </c>
      <c r="L29" s="120"/>
      <c r="M29" s="116"/>
      <c r="N29" s="116"/>
      <c r="O29" s="129">
        <v>31581.72</v>
      </c>
      <c r="P29" s="295">
        <f t="shared" ref="P29:P64" si="4">SUM(K29:O29)</f>
        <v>123114.21</v>
      </c>
    </row>
    <row r="30" spans="2:17">
      <c r="B30" s="123">
        <v>1</v>
      </c>
      <c r="C30" s="139">
        <f t="shared" ref="C30:I31" si="5">IF(ISBLANK(C29),"",C29)</f>
        <v>49</v>
      </c>
      <c r="D30" s="398" t="str">
        <f t="shared" si="5"/>
        <v>Mobile Support Team (MST)</v>
      </c>
      <c r="E30" s="140" t="str">
        <f t="shared" si="5"/>
        <v/>
      </c>
      <c r="F30" s="140" t="str">
        <f t="shared" si="5"/>
        <v>N/A</v>
      </c>
      <c r="G30" s="140">
        <f t="shared" si="5"/>
        <v>41091</v>
      </c>
      <c r="H30" s="122" t="str">
        <f t="shared" si="5"/>
        <v>N/A</v>
      </c>
      <c r="I30" s="122" t="str">
        <f t="shared" si="5"/>
        <v/>
      </c>
      <c r="J30" s="119" t="s">
        <v>159</v>
      </c>
      <c r="K30" s="120"/>
      <c r="L30" s="120"/>
      <c r="M30" s="116"/>
      <c r="N30" s="116"/>
      <c r="O30" s="129"/>
      <c r="P30" s="295">
        <f t="shared" si="4"/>
        <v>0</v>
      </c>
    </row>
    <row r="31" spans="2:17">
      <c r="B31" s="123">
        <v>1</v>
      </c>
      <c r="C31" s="139">
        <f t="shared" ref="C31:H31" si="6">IF(ISBLANK(C29),"",C29)</f>
        <v>49</v>
      </c>
      <c r="D31" s="399" t="str">
        <f t="shared" si="6"/>
        <v>Mobile Support Team (MST)</v>
      </c>
      <c r="E31" s="141" t="str">
        <f t="shared" si="6"/>
        <v/>
      </c>
      <c r="F31" s="141" t="str">
        <f t="shared" si="6"/>
        <v>N/A</v>
      </c>
      <c r="G31" s="141">
        <f t="shared" si="6"/>
        <v>41091</v>
      </c>
      <c r="H31" s="119" t="str">
        <f t="shared" si="6"/>
        <v>N/A</v>
      </c>
      <c r="I31" s="119" t="str">
        <f t="shared" si="5"/>
        <v/>
      </c>
      <c r="J31" s="119" t="s">
        <v>237</v>
      </c>
      <c r="K31" s="424">
        <f>533828.34+8400+187668.24+49261.24+64054.78</f>
        <v>843212.6</v>
      </c>
      <c r="L31" s="120"/>
      <c r="M31" s="116"/>
      <c r="N31" s="116">
        <f>174330.55+26599.38</f>
        <v>200929.93</v>
      </c>
      <c r="O31" s="129">
        <f>235538.77+210269.04</f>
        <v>445807.81</v>
      </c>
      <c r="P31" s="295">
        <f t="shared" si="4"/>
        <v>1489950.34</v>
      </c>
    </row>
    <row r="32" spans="2:17" ht="15.75">
      <c r="B32" s="96">
        <v>1</v>
      </c>
      <c r="C32" s="22">
        <f t="shared" ref="C32:I32" si="7">IF(ISBLANK(C29),"",C29)</f>
        <v>49</v>
      </c>
      <c r="D32" s="400" t="str">
        <f t="shared" si="7"/>
        <v>Mobile Support Team (MST)</v>
      </c>
      <c r="E32" s="33" t="str">
        <f t="shared" si="7"/>
        <v/>
      </c>
      <c r="F32" s="33" t="str">
        <f t="shared" si="7"/>
        <v>N/A</v>
      </c>
      <c r="G32" s="33">
        <f t="shared" si="7"/>
        <v>41091</v>
      </c>
      <c r="H32" s="34" t="str">
        <f t="shared" si="7"/>
        <v>N/A</v>
      </c>
      <c r="I32" s="34" t="str">
        <f t="shared" si="7"/>
        <v/>
      </c>
      <c r="J32" s="8" t="s">
        <v>263</v>
      </c>
      <c r="K32" s="50">
        <f>SUM(K29:K31)</f>
        <v>934745.09</v>
      </c>
      <c r="L32" s="50">
        <f>SUM(L29:L31)</f>
        <v>0</v>
      </c>
      <c r="M32" s="35">
        <f t="shared" ref="M32:O32" si="8">SUM(M29:M31)</f>
        <v>0</v>
      </c>
      <c r="N32" s="35">
        <f t="shared" si="8"/>
        <v>200929.93</v>
      </c>
      <c r="O32" s="313">
        <f t="shared" si="8"/>
        <v>477389.53</v>
      </c>
      <c r="P32" s="8">
        <f t="shared" si="4"/>
        <v>1613064.55</v>
      </c>
    </row>
    <row r="33" spans="2:16">
      <c r="B33" s="123">
        <v>2</v>
      </c>
      <c r="C33" s="137" t="str">
        <f>IF(P36&lt;&gt;0,VLOOKUP($D$7,Info_County_Code,2,FALSE),"")</f>
        <v/>
      </c>
      <c r="D33" s="397"/>
      <c r="E33" s="138"/>
      <c r="F33" s="429"/>
      <c r="G33" s="138"/>
      <c r="H33" s="292"/>
      <c r="I33" s="116"/>
      <c r="J33" s="118" t="str">
        <f>IF(NOT(ISBLANK(D33)),$J$29,"")</f>
        <v/>
      </c>
      <c r="K33" s="423"/>
      <c r="L33" s="120"/>
      <c r="M33" s="116"/>
      <c r="N33" s="116"/>
      <c r="O33" s="129"/>
      <c r="P33" s="295">
        <f t="shared" ref="P33:P36" si="9">SUM(K33:O33)</f>
        <v>0</v>
      </c>
    </row>
    <row r="34" spans="2:16">
      <c r="B34" s="123">
        <v>2</v>
      </c>
      <c r="C34" s="139" t="str">
        <f t="shared" ref="C34:I34" si="10">IF(ISBLANK(C33),"",C33)</f>
        <v/>
      </c>
      <c r="D34" s="398"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5">
        <f t="shared" si="9"/>
        <v>0</v>
      </c>
    </row>
    <row r="35" spans="2:16">
      <c r="B35" s="123">
        <v>2</v>
      </c>
      <c r="C35" s="139" t="str">
        <f t="shared" ref="C35:I35" si="11">IF(ISBLANK(C33),"",C33)</f>
        <v/>
      </c>
      <c r="D35" s="399"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5">
        <f>SUM(K35:O35)</f>
        <v>0</v>
      </c>
    </row>
    <row r="36" spans="2:16" ht="15.75">
      <c r="B36" s="364">
        <v>2</v>
      </c>
      <c r="C36" s="22" t="str">
        <f t="shared" ref="C36:I36" si="12">IF(ISBLANK(C33),"",C33)</f>
        <v/>
      </c>
      <c r="D36" s="400" t="str">
        <f t="shared" si="12"/>
        <v/>
      </c>
      <c r="E36" s="33" t="str">
        <f t="shared" si="12"/>
        <v/>
      </c>
      <c r="F36" s="33" t="str">
        <f t="shared" si="12"/>
        <v/>
      </c>
      <c r="G36" s="33" t="str">
        <f t="shared" si="12"/>
        <v/>
      </c>
      <c r="H36" s="34" t="str">
        <f t="shared" si="12"/>
        <v/>
      </c>
      <c r="I36" s="34" t="str">
        <f t="shared" si="12"/>
        <v/>
      </c>
      <c r="J36" s="8" t="str">
        <f>IF(NOT(ISBLANK(D33)),$J$32,"")</f>
        <v/>
      </c>
      <c r="K36" s="50">
        <f>SUM(K34:K35)</f>
        <v>0</v>
      </c>
      <c r="L36" s="50">
        <f>SUM(L33:L35)</f>
        <v>0</v>
      </c>
      <c r="M36" s="35">
        <f t="shared" ref="M36:O36" si="13">SUM(M33:M35)</f>
        <v>0</v>
      </c>
      <c r="N36" s="35">
        <f t="shared" si="13"/>
        <v>0</v>
      </c>
      <c r="O36" s="313">
        <f t="shared" si="13"/>
        <v>0</v>
      </c>
      <c r="P36" s="8">
        <f t="shared" si="9"/>
        <v>0</v>
      </c>
    </row>
    <row r="37" spans="2:16">
      <c r="B37" s="123">
        <v>2</v>
      </c>
      <c r="C37" s="137" t="str">
        <f>IF(P40&lt;&gt;0,VLOOKUP($D$7,Info_County_Code,2,FALSE),"")</f>
        <v/>
      </c>
      <c r="D37" s="417"/>
      <c r="E37" s="138"/>
      <c r="F37" s="429"/>
      <c r="G37" s="138"/>
      <c r="H37" s="292"/>
      <c r="I37" s="116"/>
      <c r="J37" s="118" t="str">
        <f>IF(NOT(ISBLANK(D37)),$J$29,"")</f>
        <v/>
      </c>
      <c r="K37" s="423"/>
      <c r="L37" s="120"/>
      <c r="M37" s="116"/>
      <c r="N37" s="116"/>
      <c r="O37" s="129"/>
      <c r="P37" s="295">
        <f t="shared" si="4"/>
        <v>0</v>
      </c>
    </row>
    <row r="38" spans="2:16">
      <c r="B38" s="123">
        <v>2</v>
      </c>
      <c r="C38" s="139" t="str">
        <f t="shared" ref="C38:I38" si="14">IF(ISBLANK(C37),"",C37)</f>
        <v/>
      </c>
      <c r="D38" s="398" t="str">
        <f t="shared" si="14"/>
        <v/>
      </c>
      <c r="E38" s="140" t="str">
        <f t="shared" si="14"/>
        <v/>
      </c>
      <c r="F38" s="140" t="str">
        <f t="shared" si="14"/>
        <v/>
      </c>
      <c r="G38" s="140" t="str">
        <f t="shared" si="14"/>
        <v/>
      </c>
      <c r="H38" s="122" t="str">
        <f t="shared" si="14"/>
        <v/>
      </c>
      <c r="I38" s="122" t="str">
        <f t="shared" si="14"/>
        <v/>
      </c>
      <c r="J38" s="119" t="str">
        <f>IF(NOT(ISBLANK(D37)),$J$30,"")</f>
        <v/>
      </c>
      <c r="K38" s="120"/>
      <c r="L38" s="120"/>
      <c r="M38" s="116"/>
      <c r="N38" s="116"/>
      <c r="O38" s="129"/>
      <c r="P38" s="295">
        <f t="shared" si="4"/>
        <v>0</v>
      </c>
    </row>
    <row r="39" spans="2:16">
      <c r="B39" s="123">
        <v>2</v>
      </c>
      <c r="C39" s="139" t="str">
        <f t="shared" ref="C39:I39" si="15">IF(ISBLANK(C37),"",C37)</f>
        <v/>
      </c>
      <c r="D39" s="399" t="str">
        <f t="shared" si="15"/>
        <v/>
      </c>
      <c r="E39" s="141" t="str">
        <f t="shared" si="15"/>
        <v/>
      </c>
      <c r="F39" s="141" t="str">
        <f t="shared" si="15"/>
        <v/>
      </c>
      <c r="G39" s="141" t="str">
        <f t="shared" si="15"/>
        <v/>
      </c>
      <c r="H39" s="119" t="str">
        <f t="shared" si="15"/>
        <v/>
      </c>
      <c r="I39" s="119" t="str">
        <f t="shared" si="15"/>
        <v/>
      </c>
      <c r="J39" s="119" t="str">
        <f>IF(NOT(ISBLANK(D37)),$J$31,"")</f>
        <v/>
      </c>
      <c r="K39" s="120"/>
      <c r="L39" s="120"/>
      <c r="M39" s="116"/>
      <c r="N39" s="116"/>
      <c r="O39" s="129"/>
      <c r="P39" s="295">
        <f>SUM(K39:O39)</f>
        <v>0</v>
      </c>
    </row>
    <row r="40" spans="2:16" ht="15.75">
      <c r="B40" s="96">
        <v>2</v>
      </c>
      <c r="C40" s="22" t="str">
        <f t="shared" ref="C40:I40" si="16">IF(ISBLANK(C37),"",C37)</f>
        <v/>
      </c>
      <c r="D40" s="400" t="str">
        <f t="shared" si="16"/>
        <v/>
      </c>
      <c r="E40" s="33" t="str">
        <f t="shared" si="16"/>
        <v/>
      </c>
      <c r="F40" s="33" t="str">
        <f t="shared" si="16"/>
        <v/>
      </c>
      <c r="G40" s="33" t="str">
        <f t="shared" si="16"/>
        <v/>
      </c>
      <c r="H40" s="34" t="str">
        <f t="shared" si="16"/>
        <v/>
      </c>
      <c r="I40" s="34" t="str">
        <f t="shared" si="16"/>
        <v/>
      </c>
      <c r="J40" s="8" t="str">
        <f>IF(NOT(ISBLANK(D37)),$J$32,"")</f>
        <v/>
      </c>
      <c r="K40" s="50">
        <f>SUM(K38:K39)</f>
        <v>0</v>
      </c>
      <c r="L40" s="50">
        <f>SUM(L37:L39)</f>
        <v>0</v>
      </c>
      <c r="M40" s="35">
        <f t="shared" ref="M40" si="17">SUM(M37:M39)</f>
        <v>0</v>
      </c>
      <c r="N40" s="35">
        <f t="shared" ref="N40" si="18">SUM(N37:N39)</f>
        <v>0</v>
      </c>
      <c r="O40" s="313">
        <f t="shared" ref="O40" si="19">SUM(O37:O39)</f>
        <v>0</v>
      </c>
      <c r="P40" s="8">
        <f t="shared" si="4"/>
        <v>0</v>
      </c>
    </row>
    <row r="41" spans="2:16">
      <c r="B41" s="123">
        <v>3</v>
      </c>
      <c r="C41" s="137" t="str">
        <f>IF(P44&lt;&gt;0,VLOOKUP($D$7,Info_County_Code,2,FALSE),"")</f>
        <v/>
      </c>
      <c r="D41" s="396"/>
      <c r="E41" s="138"/>
      <c r="F41" s="429"/>
      <c r="G41" s="138"/>
      <c r="H41" s="292"/>
      <c r="I41" s="116"/>
      <c r="J41" s="118" t="str">
        <f>IF(NOT(ISBLANK(D41)),$J$29,"")</f>
        <v/>
      </c>
      <c r="K41" s="423"/>
      <c r="L41" s="120"/>
      <c r="M41" s="116"/>
      <c r="N41" s="116"/>
      <c r="O41" s="423"/>
      <c r="P41" s="295">
        <f t="shared" si="4"/>
        <v>0</v>
      </c>
    </row>
    <row r="42" spans="2:16">
      <c r="B42" s="123">
        <v>3</v>
      </c>
      <c r="C42" s="139" t="str">
        <f t="shared" ref="C42:I42" si="20">IF(ISBLANK(C41),"",C41)</f>
        <v/>
      </c>
      <c r="D42" s="398" t="str">
        <f t="shared" si="20"/>
        <v/>
      </c>
      <c r="E42" s="140" t="str">
        <f t="shared" si="20"/>
        <v/>
      </c>
      <c r="F42" s="140" t="str">
        <f t="shared" si="20"/>
        <v/>
      </c>
      <c r="G42" s="140" t="str">
        <f t="shared" si="20"/>
        <v/>
      </c>
      <c r="H42" s="122" t="str">
        <f t="shared" si="20"/>
        <v/>
      </c>
      <c r="I42" s="122" t="str">
        <f t="shared" si="20"/>
        <v/>
      </c>
      <c r="J42" s="119" t="str">
        <f>IF(NOT(ISBLANK(D41)),$J$30,"")</f>
        <v/>
      </c>
      <c r="K42" s="120"/>
      <c r="L42" s="120"/>
      <c r="M42" s="116"/>
      <c r="N42" s="116"/>
      <c r="O42" s="129"/>
      <c r="P42" s="295">
        <f t="shared" si="4"/>
        <v>0</v>
      </c>
    </row>
    <row r="43" spans="2:16">
      <c r="B43" s="123">
        <v>3</v>
      </c>
      <c r="C43" s="139" t="str">
        <f t="shared" ref="C43:I43" si="21">IF(ISBLANK(C41),"",C41)</f>
        <v/>
      </c>
      <c r="D43" s="399" t="str">
        <f t="shared" si="21"/>
        <v/>
      </c>
      <c r="E43" s="141" t="str">
        <f t="shared" si="21"/>
        <v/>
      </c>
      <c r="F43" s="141" t="str">
        <f t="shared" si="21"/>
        <v/>
      </c>
      <c r="G43" s="141" t="str">
        <f t="shared" si="21"/>
        <v/>
      </c>
      <c r="H43" s="119" t="str">
        <f t="shared" si="21"/>
        <v/>
      </c>
      <c r="I43" s="119" t="str">
        <f t="shared" si="21"/>
        <v/>
      </c>
      <c r="J43" s="119" t="str">
        <f>IF(NOT(ISBLANK(D41)),$J$31,"")</f>
        <v/>
      </c>
      <c r="K43" s="120"/>
      <c r="L43" s="120"/>
      <c r="M43" s="116"/>
      <c r="N43" s="116"/>
      <c r="O43" s="129"/>
      <c r="P43" s="295">
        <f>SUM(K43:O43)</f>
        <v>0</v>
      </c>
    </row>
    <row r="44" spans="2:16" ht="15.75">
      <c r="B44" s="96">
        <v>3</v>
      </c>
      <c r="C44" s="22" t="str">
        <f t="shared" ref="C44:I44" si="22">IF(ISBLANK(C41),"",C41)</f>
        <v/>
      </c>
      <c r="D44" s="400" t="str">
        <f t="shared" si="22"/>
        <v/>
      </c>
      <c r="E44" s="33" t="str">
        <f t="shared" si="22"/>
        <v/>
      </c>
      <c r="F44" s="33" t="str">
        <f t="shared" si="22"/>
        <v/>
      </c>
      <c r="G44" s="33" t="str">
        <f t="shared" si="22"/>
        <v/>
      </c>
      <c r="H44" s="34" t="str">
        <f t="shared" si="22"/>
        <v/>
      </c>
      <c r="I44" s="34" t="str">
        <f t="shared" si="22"/>
        <v/>
      </c>
      <c r="J44" s="8" t="str">
        <f>IF(NOT(ISBLANK(D41)),$J$32,"")</f>
        <v/>
      </c>
      <c r="K44" s="50">
        <f>SUM(K42:K43)</f>
        <v>0</v>
      </c>
      <c r="L44" s="50">
        <f>SUM(L41:L43)</f>
        <v>0</v>
      </c>
      <c r="M44" s="35">
        <f t="shared" ref="M44" si="23">SUM(M41:M43)</f>
        <v>0</v>
      </c>
      <c r="N44" s="35">
        <f t="shared" ref="N44" si="24">SUM(N41:N43)</f>
        <v>0</v>
      </c>
      <c r="O44" s="313">
        <f>SUM(O42:O43)</f>
        <v>0</v>
      </c>
      <c r="P44" s="8">
        <f t="shared" si="4"/>
        <v>0</v>
      </c>
    </row>
    <row r="45" spans="2:16">
      <c r="B45" s="123">
        <v>4</v>
      </c>
      <c r="C45" s="137" t="str">
        <f>IF(P48&lt;&gt;0,VLOOKUP($D$7,Info_County_Code,2,FALSE),"")</f>
        <v/>
      </c>
      <c r="D45" s="396"/>
      <c r="E45" s="138"/>
      <c r="F45" s="429"/>
      <c r="G45" s="138"/>
      <c r="H45" s="292"/>
      <c r="I45" s="116"/>
      <c r="J45" s="118" t="str">
        <f>IF(NOT(ISBLANK(D45)),$J$29,"")</f>
        <v/>
      </c>
      <c r="K45" s="120"/>
      <c r="L45" s="120"/>
      <c r="M45" s="116"/>
      <c r="N45" s="116"/>
      <c r="O45" s="129"/>
      <c r="P45" s="295">
        <f t="shared" si="4"/>
        <v>0</v>
      </c>
    </row>
    <row r="46" spans="2:16">
      <c r="B46" s="123">
        <v>4</v>
      </c>
      <c r="C46" s="139" t="str">
        <f t="shared" ref="C46:I46" si="25">IF(ISBLANK(C45),"",C45)</f>
        <v/>
      </c>
      <c r="D46" s="398" t="str">
        <f t="shared" si="25"/>
        <v/>
      </c>
      <c r="E46" s="140" t="str">
        <f t="shared" si="25"/>
        <v/>
      </c>
      <c r="F46" s="140" t="str">
        <f t="shared" si="25"/>
        <v/>
      </c>
      <c r="G46" s="140" t="str">
        <f t="shared" si="25"/>
        <v/>
      </c>
      <c r="H46" s="122" t="str">
        <f t="shared" si="25"/>
        <v/>
      </c>
      <c r="I46" s="122" t="str">
        <f t="shared" si="25"/>
        <v/>
      </c>
      <c r="J46" s="119" t="str">
        <f>IF(NOT(ISBLANK(D45)),$J$30,"")</f>
        <v/>
      </c>
      <c r="K46" s="120"/>
      <c r="L46" s="120"/>
      <c r="M46" s="116"/>
      <c r="N46" s="116"/>
      <c r="O46" s="129"/>
      <c r="P46" s="295">
        <f t="shared" si="4"/>
        <v>0</v>
      </c>
    </row>
    <row r="47" spans="2:16">
      <c r="B47" s="123">
        <v>4</v>
      </c>
      <c r="C47" s="139" t="str">
        <f t="shared" ref="C47:I47" si="26">IF(ISBLANK(C45),"",C45)</f>
        <v/>
      </c>
      <c r="D47" s="399" t="str">
        <f t="shared" si="26"/>
        <v/>
      </c>
      <c r="E47" s="141" t="str">
        <f t="shared" si="26"/>
        <v/>
      </c>
      <c r="F47" s="141" t="str">
        <f t="shared" si="26"/>
        <v/>
      </c>
      <c r="G47" s="141" t="str">
        <f t="shared" si="26"/>
        <v/>
      </c>
      <c r="H47" s="119" t="str">
        <f t="shared" si="26"/>
        <v/>
      </c>
      <c r="I47" s="119" t="str">
        <f t="shared" si="26"/>
        <v/>
      </c>
      <c r="J47" s="119" t="str">
        <f>IF(NOT(ISBLANK(D45)),$J$31,"")</f>
        <v/>
      </c>
      <c r="K47" s="120"/>
      <c r="L47" s="120"/>
      <c r="M47" s="116"/>
      <c r="N47" s="116"/>
      <c r="O47" s="129"/>
      <c r="P47" s="295">
        <f t="shared" si="4"/>
        <v>0</v>
      </c>
    </row>
    <row r="48" spans="2:16" ht="15.75">
      <c r="B48" s="96">
        <v>4</v>
      </c>
      <c r="C48" s="22" t="str">
        <f t="shared" ref="C48:I48" si="27">IF(ISBLANK(C45),"",C45)</f>
        <v/>
      </c>
      <c r="D48" s="400" t="str">
        <f t="shared" si="27"/>
        <v/>
      </c>
      <c r="E48" s="33" t="str">
        <f t="shared" si="27"/>
        <v/>
      </c>
      <c r="F48" s="33" t="str">
        <f t="shared" si="27"/>
        <v/>
      </c>
      <c r="G48" s="33" t="str">
        <f t="shared" si="27"/>
        <v/>
      </c>
      <c r="H48" s="34" t="str">
        <f t="shared" si="27"/>
        <v/>
      </c>
      <c r="I48" s="34" t="str">
        <f t="shared" si="27"/>
        <v/>
      </c>
      <c r="J48" s="8" t="str">
        <f>IF(NOT(ISBLANK(D45)),$J$32,"")</f>
        <v/>
      </c>
      <c r="K48" s="50">
        <f t="shared" ref="K48" si="28">SUM(K45:K47)</f>
        <v>0</v>
      </c>
      <c r="L48" s="50">
        <f>SUM(L45:L47)</f>
        <v>0</v>
      </c>
      <c r="M48" s="35">
        <f t="shared" ref="M48" si="29">SUM(M45:M47)</f>
        <v>0</v>
      </c>
      <c r="N48" s="35">
        <f t="shared" ref="N48" si="30">SUM(N45:N47)</f>
        <v>0</v>
      </c>
      <c r="O48" s="313">
        <f t="shared" ref="O48" si="31">SUM(O45:O47)</f>
        <v>0</v>
      </c>
      <c r="P48" s="8">
        <f t="shared" si="4"/>
        <v>0</v>
      </c>
    </row>
    <row r="49" spans="2:16">
      <c r="B49" s="123">
        <v>5</v>
      </c>
      <c r="C49" s="137" t="str">
        <f>IF(P52&lt;&gt;0,VLOOKUP($D$7,Info_County_Code,2,FALSE),"")</f>
        <v/>
      </c>
      <c r="D49" s="397"/>
      <c r="E49" s="138"/>
      <c r="F49" s="138"/>
      <c r="G49" s="138"/>
      <c r="H49" s="116"/>
      <c r="I49" s="116"/>
      <c r="J49" s="118" t="str">
        <f>IF(NOT(ISBLANK(D49)),$J$29,"")</f>
        <v/>
      </c>
      <c r="K49" s="120"/>
      <c r="L49" s="120"/>
      <c r="M49" s="116"/>
      <c r="N49" s="116"/>
      <c r="O49" s="129"/>
      <c r="P49" s="295">
        <f t="shared" si="4"/>
        <v>0</v>
      </c>
    </row>
    <row r="50" spans="2:16">
      <c r="B50" s="123">
        <v>5</v>
      </c>
      <c r="C50" s="139" t="str">
        <f t="shared" ref="C50:I50" si="32">IF(ISBLANK(C49),"",C49)</f>
        <v/>
      </c>
      <c r="D50" s="398" t="str">
        <f t="shared" si="32"/>
        <v/>
      </c>
      <c r="E50" s="140" t="str">
        <f t="shared" si="32"/>
        <v/>
      </c>
      <c r="F50" s="140" t="str">
        <f t="shared" si="32"/>
        <v/>
      </c>
      <c r="G50" s="140" t="str">
        <f t="shared" si="32"/>
        <v/>
      </c>
      <c r="H50" s="122" t="str">
        <f t="shared" si="32"/>
        <v/>
      </c>
      <c r="I50" s="122" t="str">
        <f t="shared" si="32"/>
        <v/>
      </c>
      <c r="J50" s="119" t="str">
        <f>IF(NOT(ISBLANK(D49)),$J$30,"")</f>
        <v/>
      </c>
      <c r="K50" s="120"/>
      <c r="L50" s="120"/>
      <c r="M50" s="116"/>
      <c r="N50" s="116"/>
      <c r="O50" s="129"/>
      <c r="P50" s="295">
        <f t="shared" si="4"/>
        <v>0</v>
      </c>
    </row>
    <row r="51" spans="2:16">
      <c r="B51" s="123">
        <v>5</v>
      </c>
      <c r="C51" s="139" t="str">
        <f t="shared" ref="C51:I51" si="33">IF(ISBLANK(C49),"",C49)</f>
        <v/>
      </c>
      <c r="D51" s="399" t="str">
        <f t="shared" si="33"/>
        <v/>
      </c>
      <c r="E51" s="141" t="str">
        <f t="shared" si="33"/>
        <v/>
      </c>
      <c r="F51" s="141" t="str">
        <f t="shared" si="33"/>
        <v/>
      </c>
      <c r="G51" s="141" t="str">
        <f t="shared" si="33"/>
        <v/>
      </c>
      <c r="H51" s="119" t="str">
        <f t="shared" si="33"/>
        <v/>
      </c>
      <c r="I51" s="119" t="str">
        <f t="shared" si="33"/>
        <v/>
      </c>
      <c r="J51" s="119" t="str">
        <f>IF(NOT(ISBLANK(D49)),$J$31,"")</f>
        <v/>
      </c>
      <c r="K51" s="120"/>
      <c r="L51" s="120"/>
      <c r="M51" s="116"/>
      <c r="N51" s="116"/>
      <c r="O51" s="129"/>
      <c r="P51" s="295">
        <f t="shared" si="4"/>
        <v>0</v>
      </c>
    </row>
    <row r="52" spans="2:16" ht="15.75">
      <c r="B52" s="96">
        <v>5</v>
      </c>
      <c r="C52" s="22" t="str">
        <f t="shared" ref="C52:I52" si="34">IF(ISBLANK(C49),"",C49)</f>
        <v/>
      </c>
      <c r="D52" s="400" t="str">
        <f t="shared" si="34"/>
        <v/>
      </c>
      <c r="E52" s="33" t="str">
        <f t="shared" si="34"/>
        <v/>
      </c>
      <c r="F52" s="33" t="str">
        <f t="shared" si="34"/>
        <v/>
      </c>
      <c r="G52" s="33" t="str">
        <f t="shared" si="34"/>
        <v/>
      </c>
      <c r="H52" s="34" t="str">
        <f t="shared" si="34"/>
        <v/>
      </c>
      <c r="I52" s="34" t="str">
        <f t="shared" si="34"/>
        <v/>
      </c>
      <c r="J52" s="8" t="str">
        <f>IF(NOT(ISBLANK(D49)),$J$32,"")</f>
        <v/>
      </c>
      <c r="K52" s="50">
        <f t="shared" ref="K52" si="35">SUM(K49:K51)</f>
        <v>0</v>
      </c>
      <c r="L52" s="50">
        <f>SUM(L49:L51)</f>
        <v>0</v>
      </c>
      <c r="M52" s="35">
        <f t="shared" ref="M52" si="36">SUM(M49:M51)</f>
        <v>0</v>
      </c>
      <c r="N52" s="35">
        <f t="shared" ref="N52" si="37">SUM(N49:N51)</f>
        <v>0</v>
      </c>
      <c r="O52" s="313">
        <f t="shared" ref="O52" si="38">SUM(O49:O51)</f>
        <v>0</v>
      </c>
      <c r="P52" s="8">
        <f t="shared" si="4"/>
        <v>0</v>
      </c>
    </row>
    <row r="53" spans="2:16">
      <c r="B53" s="123">
        <v>6</v>
      </c>
      <c r="C53" s="137" t="str">
        <f>IF(P56&lt;&gt;0,VLOOKUP($D$7,Info_County_Code,2,FALSE),"")</f>
        <v/>
      </c>
      <c r="D53" s="397"/>
      <c r="E53" s="138"/>
      <c r="F53" s="138"/>
      <c r="G53" s="138"/>
      <c r="H53" s="116"/>
      <c r="I53" s="116"/>
      <c r="J53" s="118" t="str">
        <f>IF(NOT(ISBLANK(D53)),$J$29,"")</f>
        <v/>
      </c>
      <c r="K53" s="120"/>
      <c r="L53" s="120"/>
      <c r="M53" s="116"/>
      <c r="N53" s="116"/>
      <c r="O53" s="129"/>
      <c r="P53" s="295">
        <f t="shared" si="4"/>
        <v>0</v>
      </c>
    </row>
    <row r="54" spans="2:16">
      <c r="B54" s="123">
        <v>6</v>
      </c>
      <c r="C54" s="139" t="str">
        <f t="shared" ref="C54:I54" si="39">IF(ISBLANK(C53),"",C53)</f>
        <v/>
      </c>
      <c r="D54" s="398" t="str">
        <f t="shared" si="39"/>
        <v/>
      </c>
      <c r="E54" s="140" t="str">
        <f t="shared" si="39"/>
        <v/>
      </c>
      <c r="F54" s="140" t="str">
        <f t="shared" si="39"/>
        <v/>
      </c>
      <c r="G54" s="140" t="str">
        <f t="shared" si="39"/>
        <v/>
      </c>
      <c r="H54" s="122" t="str">
        <f t="shared" si="39"/>
        <v/>
      </c>
      <c r="I54" s="122" t="str">
        <f t="shared" si="39"/>
        <v/>
      </c>
      <c r="J54" s="119" t="str">
        <f>IF(NOT(ISBLANK(D53)),$J$30,"")</f>
        <v/>
      </c>
      <c r="K54" s="120"/>
      <c r="L54" s="120"/>
      <c r="M54" s="116"/>
      <c r="N54" s="116"/>
      <c r="O54" s="129"/>
      <c r="P54" s="295">
        <f t="shared" si="4"/>
        <v>0</v>
      </c>
    </row>
    <row r="55" spans="2:16">
      <c r="B55" s="123">
        <v>6</v>
      </c>
      <c r="C55" s="139" t="str">
        <f t="shared" ref="C55:I55" si="40">IF(ISBLANK(C53),"",C53)</f>
        <v/>
      </c>
      <c r="D55" s="399" t="str">
        <f t="shared" si="40"/>
        <v/>
      </c>
      <c r="E55" s="141" t="str">
        <f t="shared" si="40"/>
        <v/>
      </c>
      <c r="F55" s="141" t="str">
        <f t="shared" si="40"/>
        <v/>
      </c>
      <c r="G55" s="141" t="str">
        <f t="shared" si="40"/>
        <v/>
      </c>
      <c r="H55" s="119" t="str">
        <f t="shared" si="40"/>
        <v/>
      </c>
      <c r="I55" s="119" t="str">
        <f t="shared" si="40"/>
        <v/>
      </c>
      <c r="J55" s="119" t="str">
        <f>IF(NOT(ISBLANK(D53)),$J$31,"")</f>
        <v/>
      </c>
      <c r="K55" s="120"/>
      <c r="L55" s="120"/>
      <c r="M55" s="116"/>
      <c r="N55" s="116"/>
      <c r="O55" s="129"/>
      <c r="P55" s="295">
        <f t="shared" si="4"/>
        <v>0</v>
      </c>
    </row>
    <row r="56" spans="2:16" ht="15.75">
      <c r="B56" s="96">
        <v>6</v>
      </c>
      <c r="C56" s="22" t="str">
        <f t="shared" ref="C56:I56" si="41">IF(ISBLANK(C53),"",C53)</f>
        <v/>
      </c>
      <c r="D56" s="400" t="str">
        <f t="shared" si="41"/>
        <v/>
      </c>
      <c r="E56" s="33" t="str">
        <f t="shared" si="41"/>
        <v/>
      </c>
      <c r="F56" s="33" t="str">
        <f t="shared" si="41"/>
        <v/>
      </c>
      <c r="G56" s="33" t="str">
        <f t="shared" si="41"/>
        <v/>
      </c>
      <c r="H56" s="34" t="str">
        <f t="shared" si="41"/>
        <v/>
      </c>
      <c r="I56" s="34" t="str">
        <f t="shared" si="41"/>
        <v/>
      </c>
      <c r="J56" s="8" t="str">
        <f>IF(NOT(ISBLANK(D53)),$J$32,"")</f>
        <v/>
      </c>
      <c r="K56" s="50">
        <f t="shared" ref="K56" si="42">SUM(K53:K55)</f>
        <v>0</v>
      </c>
      <c r="L56" s="50">
        <f>SUM(L53:L55)</f>
        <v>0</v>
      </c>
      <c r="M56" s="35">
        <f t="shared" ref="M56" si="43">SUM(M53:M55)</f>
        <v>0</v>
      </c>
      <c r="N56" s="35">
        <f t="shared" ref="N56" si="44">SUM(N53:N55)</f>
        <v>0</v>
      </c>
      <c r="O56" s="313">
        <f t="shared" ref="O56" si="45">SUM(O53:O55)</f>
        <v>0</v>
      </c>
      <c r="P56" s="8">
        <f t="shared" si="4"/>
        <v>0</v>
      </c>
    </row>
    <row r="57" spans="2:16">
      <c r="B57" s="123">
        <v>7</v>
      </c>
      <c r="C57" s="137" t="str">
        <f>IF(P60&lt;&gt;0,VLOOKUP($D$7,Info_County_Code,2,FALSE),"")</f>
        <v/>
      </c>
      <c r="D57" s="397"/>
      <c r="E57" s="138"/>
      <c r="F57" s="138"/>
      <c r="G57" s="138"/>
      <c r="H57" s="116"/>
      <c r="I57" s="116"/>
      <c r="J57" s="118" t="str">
        <f>IF(NOT(ISBLANK(D57)),$J$29,"")</f>
        <v/>
      </c>
      <c r="K57" s="120"/>
      <c r="L57" s="120"/>
      <c r="M57" s="116"/>
      <c r="N57" s="116"/>
      <c r="O57" s="129"/>
      <c r="P57" s="295">
        <f t="shared" si="4"/>
        <v>0</v>
      </c>
    </row>
    <row r="58" spans="2:16">
      <c r="B58" s="123">
        <v>7</v>
      </c>
      <c r="C58" s="139" t="str">
        <f t="shared" ref="C58:I58" si="46">IF(ISBLANK(C57),"",C57)</f>
        <v/>
      </c>
      <c r="D58" s="398" t="str">
        <f t="shared" si="46"/>
        <v/>
      </c>
      <c r="E58" s="140" t="str">
        <f t="shared" si="46"/>
        <v/>
      </c>
      <c r="F58" s="140" t="str">
        <f t="shared" si="46"/>
        <v/>
      </c>
      <c r="G58" s="140" t="str">
        <f t="shared" si="46"/>
        <v/>
      </c>
      <c r="H58" s="122" t="str">
        <f t="shared" si="46"/>
        <v/>
      </c>
      <c r="I58" s="122" t="str">
        <f t="shared" si="46"/>
        <v/>
      </c>
      <c r="J58" s="119" t="str">
        <f>IF(NOT(ISBLANK(D57)),$J$30,"")</f>
        <v/>
      </c>
      <c r="K58" s="120"/>
      <c r="L58" s="120"/>
      <c r="M58" s="116"/>
      <c r="N58" s="116"/>
      <c r="O58" s="129"/>
      <c r="P58" s="295">
        <f t="shared" si="4"/>
        <v>0</v>
      </c>
    </row>
    <row r="59" spans="2:16">
      <c r="B59" s="123">
        <v>7</v>
      </c>
      <c r="C59" s="139" t="str">
        <f t="shared" ref="C59:I59" si="47">IF(ISBLANK(C57),"",C57)</f>
        <v/>
      </c>
      <c r="D59" s="399" t="str">
        <f t="shared" si="47"/>
        <v/>
      </c>
      <c r="E59" s="141" t="str">
        <f t="shared" si="47"/>
        <v/>
      </c>
      <c r="F59" s="141" t="str">
        <f t="shared" si="47"/>
        <v/>
      </c>
      <c r="G59" s="141" t="str">
        <f t="shared" si="47"/>
        <v/>
      </c>
      <c r="H59" s="119" t="str">
        <f t="shared" si="47"/>
        <v/>
      </c>
      <c r="I59" s="119" t="str">
        <f t="shared" si="47"/>
        <v/>
      </c>
      <c r="J59" s="119" t="str">
        <f>IF(NOT(ISBLANK(D57)),$J$31,"")</f>
        <v/>
      </c>
      <c r="K59" s="120"/>
      <c r="L59" s="120"/>
      <c r="M59" s="116"/>
      <c r="N59" s="116"/>
      <c r="O59" s="129"/>
      <c r="P59" s="295">
        <f t="shared" si="4"/>
        <v>0</v>
      </c>
    </row>
    <row r="60" spans="2:16" ht="15.75">
      <c r="B60" s="96">
        <v>7</v>
      </c>
      <c r="C60" s="22" t="str">
        <f t="shared" ref="C60:I60" si="48">IF(ISBLANK(C57),"",C57)</f>
        <v/>
      </c>
      <c r="D60" s="400" t="str">
        <f t="shared" si="48"/>
        <v/>
      </c>
      <c r="E60" s="33" t="str">
        <f t="shared" si="48"/>
        <v/>
      </c>
      <c r="F60" s="33" t="str">
        <f t="shared" si="48"/>
        <v/>
      </c>
      <c r="G60" s="33" t="str">
        <f t="shared" si="48"/>
        <v/>
      </c>
      <c r="H60" s="34" t="str">
        <f t="shared" si="48"/>
        <v/>
      </c>
      <c r="I60" s="34" t="str">
        <f t="shared" si="48"/>
        <v/>
      </c>
      <c r="J60" s="8" t="str">
        <f>IF(NOT(ISBLANK(D57)),$J$32,"")</f>
        <v/>
      </c>
      <c r="K60" s="50">
        <f t="shared" ref="K60" si="49">SUM(K57:K59)</f>
        <v>0</v>
      </c>
      <c r="L60" s="50">
        <f>SUM(L57:L59)</f>
        <v>0</v>
      </c>
      <c r="M60" s="35">
        <f t="shared" ref="M60" si="50">SUM(M57:M59)</f>
        <v>0</v>
      </c>
      <c r="N60" s="35">
        <f t="shared" ref="N60" si="51">SUM(N57:N59)</f>
        <v>0</v>
      </c>
      <c r="O60" s="313">
        <f t="shared" ref="O60" si="52">SUM(O57:O59)</f>
        <v>0</v>
      </c>
      <c r="P60" s="8">
        <f t="shared" si="4"/>
        <v>0</v>
      </c>
    </row>
    <row r="61" spans="2:16">
      <c r="B61" s="123">
        <v>8</v>
      </c>
      <c r="C61" s="137" t="str">
        <f>IF(P64&lt;&gt;0,VLOOKUP($D$7,Info_County_Code,2,FALSE),"")</f>
        <v/>
      </c>
      <c r="D61" s="397"/>
      <c r="E61" s="138"/>
      <c r="F61" s="138"/>
      <c r="G61" s="138"/>
      <c r="H61" s="116"/>
      <c r="I61" s="116"/>
      <c r="J61" s="118" t="str">
        <f>IF(NOT(ISBLANK(D61)),$J$29,"")</f>
        <v/>
      </c>
      <c r="K61" s="120"/>
      <c r="L61" s="120"/>
      <c r="M61" s="116"/>
      <c r="N61" s="116"/>
      <c r="O61" s="129"/>
      <c r="P61" s="295">
        <f t="shared" si="4"/>
        <v>0</v>
      </c>
    </row>
    <row r="62" spans="2:16">
      <c r="B62" s="123">
        <v>8</v>
      </c>
      <c r="C62" s="139" t="str">
        <f t="shared" ref="C62:I62" si="53">IF(ISBLANK(C61),"",C61)</f>
        <v/>
      </c>
      <c r="D62" s="398" t="str">
        <f t="shared" si="53"/>
        <v/>
      </c>
      <c r="E62" s="140" t="str">
        <f t="shared" si="53"/>
        <v/>
      </c>
      <c r="F62" s="140" t="str">
        <f t="shared" si="53"/>
        <v/>
      </c>
      <c r="G62" s="140" t="str">
        <f t="shared" si="53"/>
        <v/>
      </c>
      <c r="H62" s="122" t="str">
        <f t="shared" si="53"/>
        <v/>
      </c>
      <c r="I62" s="122" t="str">
        <f t="shared" si="53"/>
        <v/>
      </c>
      <c r="J62" s="119" t="str">
        <f>IF(NOT(ISBLANK(D61)),$J$30,"")</f>
        <v/>
      </c>
      <c r="K62" s="120"/>
      <c r="L62" s="120"/>
      <c r="M62" s="116"/>
      <c r="N62" s="116"/>
      <c r="O62" s="129"/>
      <c r="P62" s="295">
        <f t="shared" si="4"/>
        <v>0</v>
      </c>
    </row>
    <row r="63" spans="2:16">
      <c r="B63" s="123">
        <v>8</v>
      </c>
      <c r="C63" s="139" t="str">
        <f t="shared" ref="C63:I63" si="54">IF(ISBLANK(C61),"",C61)</f>
        <v/>
      </c>
      <c r="D63" s="399" t="str">
        <f t="shared" si="54"/>
        <v/>
      </c>
      <c r="E63" s="141" t="str">
        <f t="shared" si="54"/>
        <v/>
      </c>
      <c r="F63" s="141" t="str">
        <f t="shared" si="54"/>
        <v/>
      </c>
      <c r="G63" s="141" t="str">
        <f t="shared" si="54"/>
        <v/>
      </c>
      <c r="H63" s="119" t="str">
        <f t="shared" si="54"/>
        <v/>
      </c>
      <c r="I63" s="119" t="str">
        <f t="shared" si="54"/>
        <v/>
      </c>
      <c r="J63" s="119" t="str">
        <f>IF(NOT(ISBLANK(D61)),$J$31,"")</f>
        <v/>
      </c>
      <c r="K63" s="120"/>
      <c r="L63" s="120"/>
      <c r="M63" s="116"/>
      <c r="N63" s="116"/>
      <c r="O63" s="129"/>
      <c r="P63" s="295">
        <f t="shared" si="4"/>
        <v>0</v>
      </c>
    </row>
    <row r="64" spans="2:16" ht="15.75">
      <c r="B64" s="96">
        <v>8</v>
      </c>
      <c r="C64" s="22" t="str">
        <f t="shared" ref="C64:I64" si="55">IF(ISBLANK(C61),"",C61)</f>
        <v/>
      </c>
      <c r="D64" s="400" t="str">
        <f t="shared" si="55"/>
        <v/>
      </c>
      <c r="E64" s="33" t="str">
        <f t="shared" si="55"/>
        <v/>
      </c>
      <c r="F64" s="33" t="str">
        <f t="shared" si="55"/>
        <v/>
      </c>
      <c r="G64" s="33" t="str">
        <f t="shared" si="55"/>
        <v/>
      </c>
      <c r="H64" s="34" t="str">
        <f t="shared" si="55"/>
        <v/>
      </c>
      <c r="I64" s="34" t="str">
        <f t="shared" si="55"/>
        <v/>
      </c>
      <c r="J64" s="8" t="str">
        <f>IF(NOT(ISBLANK(D61)),$J$32,"")</f>
        <v/>
      </c>
      <c r="K64" s="50">
        <f t="shared" ref="K64" si="56">SUM(K61:K63)</f>
        <v>0</v>
      </c>
      <c r="L64" s="50">
        <f>SUM(L61:L63)</f>
        <v>0</v>
      </c>
      <c r="M64" s="35">
        <f t="shared" ref="M64" si="57">SUM(M61:M63)</f>
        <v>0</v>
      </c>
      <c r="N64" s="35">
        <f t="shared" ref="N64" si="58">SUM(N61:N63)</f>
        <v>0</v>
      </c>
      <c r="O64" s="313">
        <f t="shared" ref="O64" si="59">SUM(O61:O63)</f>
        <v>0</v>
      </c>
      <c r="P64" s="8">
        <f t="shared" si="4"/>
        <v>0</v>
      </c>
    </row>
    <row r="65" spans="2:16">
      <c r="B65" s="123">
        <v>9</v>
      </c>
      <c r="C65" s="137" t="str">
        <f>IF(P68&lt;&gt;0,VLOOKUP($D$7,Info_County_Code,2,FALSE),"")</f>
        <v/>
      </c>
      <c r="D65" s="397"/>
      <c r="E65" s="138"/>
      <c r="F65" s="138"/>
      <c r="G65" s="138"/>
      <c r="H65" s="116"/>
      <c r="I65" s="116"/>
      <c r="J65" s="118" t="str">
        <f>IF(NOT(ISBLANK(D65)),$J$29,"")</f>
        <v/>
      </c>
      <c r="K65" s="120"/>
      <c r="L65" s="120"/>
      <c r="M65" s="116"/>
      <c r="N65" s="116"/>
      <c r="O65" s="129"/>
      <c r="P65" s="295">
        <f t="shared" ref="P65:P88" si="60">SUM(K65:O65)</f>
        <v>0</v>
      </c>
    </row>
    <row r="66" spans="2:16">
      <c r="B66" s="123">
        <v>9</v>
      </c>
      <c r="C66" s="139" t="str">
        <f t="shared" ref="C66:I66" si="61">IF(ISBLANK(C65),"",C65)</f>
        <v/>
      </c>
      <c r="D66" s="398" t="str">
        <f t="shared" si="61"/>
        <v/>
      </c>
      <c r="E66" s="140" t="str">
        <f t="shared" si="61"/>
        <v/>
      </c>
      <c r="F66" s="140" t="str">
        <f t="shared" si="61"/>
        <v/>
      </c>
      <c r="G66" s="140" t="str">
        <f t="shared" si="61"/>
        <v/>
      </c>
      <c r="H66" s="122" t="str">
        <f t="shared" si="61"/>
        <v/>
      </c>
      <c r="I66" s="122" t="str">
        <f t="shared" si="61"/>
        <v/>
      </c>
      <c r="J66" s="119" t="str">
        <f>IF(NOT(ISBLANK(D65)),$J$30,"")</f>
        <v/>
      </c>
      <c r="K66" s="120"/>
      <c r="L66" s="120"/>
      <c r="M66" s="116"/>
      <c r="N66" s="116"/>
      <c r="O66" s="129"/>
      <c r="P66" s="295">
        <f t="shared" si="60"/>
        <v>0</v>
      </c>
    </row>
    <row r="67" spans="2:16">
      <c r="B67" s="123">
        <v>9</v>
      </c>
      <c r="C67" s="139" t="str">
        <f t="shared" ref="C67:I67" si="62">IF(ISBLANK(C65),"",C65)</f>
        <v/>
      </c>
      <c r="D67" s="399" t="str">
        <f t="shared" si="62"/>
        <v/>
      </c>
      <c r="E67" s="141" t="str">
        <f t="shared" si="62"/>
        <v/>
      </c>
      <c r="F67" s="141" t="str">
        <f t="shared" si="62"/>
        <v/>
      </c>
      <c r="G67" s="141" t="str">
        <f t="shared" si="62"/>
        <v/>
      </c>
      <c r="H67" s="119" t="str">
        <f t="shared" si="62"/>
        <v/>
      </c>
      <c r="I67" s="119" t="str">
        <f t="shared" si="62"/>
        <v/>
      </c>
      <c r="J67" s="119" t="str">
        <f>IF(NOT(ISBLANK(D65)),$J$31,"")</f>
        <v/>
      </c>
      <c r="K67" s="120"/>
      <c r="L67" s="120"/>
      <c r="M67" s="116"/>
      <c r="N67" s="116"/>
      <c r="O67" s="129"/>
      <c r="P67" s="295">
        <f t="shared" si="60"/>
        <v>0</v>
      </c>
    </row>
    <row r="68" spans="2:16" ht="15.75">
      <c r="B68" s="96">
        <v>9</v>
      </c>
      <c r="C68" s="22" t="str">
        <f t="shared" ref="C68:I68" si="63">IF(ISBLANK(C65),"",C65)</f>
        <v/>
      </c>
      <c r="D68" s="400" t="str">
        <f t="shared" si="63"/>
        <v/>
      </c>
      <c r="E68" s="33" t="str">
        <f t="shared" si="63"/>
        <v/>
      </c>
      <c r="F68" s="33" t="str">
        <f t="shared" si="63"/>
        <v/>
      </c>
      <c r="G68" s="33" t="str">
        <f t="shared" si="63"/>
        <v/>
      </c>
      <c r="H68" s="34" t="str">
        <f t="shared" si="63"/>
        <v/>
      </c>
      <c r="I68" s="34" t="str">
        <f t="shared" si="63"/>
        <v/>
      </c>
      <c r="J68" s="8" t="str">
        <f>IF(NOT(ISBLANK(D65)),$J$32,"")</f>
        <v/>
      </c>
      <c r="K68" s="50">
        <f t="shared" ref="K68" si="64">SUM(K65:K67)</f>
        <v>0</v>
      </c>
      <c r="L68" s="50">
        <f>SUM(L65:L67)</f>
        <v>0</v>
      </c>
      <c r="M68" s="35">
        <f t="shared" ref="M68" si="65">SUM(M65:M67)</f>
        <v>0</v>
      </c>
      <c r="N68" s="35">
        <f t="shared" ref="N68" si="66">SUM(N65:N67)</f>
        <v>0</v>
      </c>
      <c r="O68" s="313">
        <f t="shared" ref="O68" si="67">SUM(O65:O67)</f>
        <v>0</v>
      </c>
      <c r="P68" s="8">
        <f t="shared" si="60"/>
        <v>0</v>
      </c>
    </row>
    <row r="69" spans="2:16">
      <c r="B69" s="123">
        <v>10</v>
      </c>
      <c r="C69" s="137" t="str">
        <f>IF(P72&lt;&gt;0,VLOOKUP($D$7,Info_County_Code,2,FALSE),"")</f>
        <v/>
      </c>
      <c r="D69" s="397"/>
      <c r="E69" s="138"/>
      <c r="F69" s="138"/>
      <c r="G69" s="138"/>
      <c r="H69" s="116"/>
      <c r="I69" s="116"/>
      <c r="J69" s="118" t="str">
        <f>IF(NOT(ISBLANK(D69)),$J$29,"")</f>
        <v/>
      </c>
      <c r="K69" s="120"/>
      <c r="L69" s="120"/>
      <c r="M69" s="116"/>
      <c r="N69" s="116"/>
      <c r="O69" s="129"/>
      <c r="P69" s="295">
        <f t="shared" si="60"/>
        <v>0</v>
      </c>
    </row>
    <row r="70" spans="2:16">
      <c r="B70" s="123">
        <v>10</v>
      </c>
      <c r="C70" s="139" t="str">
        <f t="shared" ref="C70:I70" si="68">IF(ISBLANK(C69),"",C69)</f>
        <v/>
      </c>
      <c r="D70" s="398" t="str">
        <f t="shared" si="68"/>
        <v/>
      </c>
      <c r="E70" s="140" t="str">
        <f t="shared" si="68"/>
        <v/>
      </c>
      <c r="F70" s="140" t="str">
        <f t="shared" si="68"/>
        <v/>
      </c>
      <c r="G70" s="140" t="str">
        <f t="shared" si="68"/>
        <v/>
      </c>
      <c r="H70" s="122" t="str">
        <f t="shared" si="68"/>
        <v/>
      </c>
      <c r="I70" s="122" t="str">
        <f t="shared" si="68"/>
        <v/>
      </c>
      <c r="J70" s="119" t="str">
        <f>IF(NOT(ISBLANK(D69)),$J$30,"")</f>
        <v/>
      </c>
      <c r="K70" s="120"/>
      <c r="L70" s="120"/>
      <c r="M70" s="116"/>
      <c r="N70" s="116"/>
      <c r="O70" s="129"/>
      <c r="P70" s="295">
        <f t="shared" si="60"/>
        <v>0</v>
      </c>
    </row>
    <row r="71" spans="2:16">
      <c r="B71" s="123">
        <v>10</v>
      </c>
      <c r="C71" s="139" t="str">
        <f t="shared" ref="C71:I71" si="69">IF(ISBLANK(C69),"",C69)</f>
        <v/>
      </c>
      <c r="D71" s="399" t="str">
        <f t="shared" si="69"/>
        <v/>
      </c>
      <c r="E71" s="141" t="str">
        <f t="shared" si="69"/>
        <v/>
      </c>
      <c r="F71" s="141" t="str">
        <f t="shared" si="69"/>
        <v/>
      </c>
      <c r="G71" s="141" t="str">
        <f t="shared" si="69"/>
        <v/>
      </c>
      <c r="H71" s="119" t="str">
        <f t="shared" si="69"/>
        <v/>
      </c>
      <c r="I71" s="119" t="str">
        <f t="shared" si="69"/>
        <v/>
      </c>
      <c r="J71" s="119" t="str">
        <f>IF(NOT(ISBLANK(D69)),$J$31,"")</f>
        <v/>
      </c>
      <c r="K71" s="120"/>
      <c r="L71" s="120"/>
      <c r="M71" s="116"/>
      <c r="N71" s="116"/>
      <c r="O71" s="129"/>
      <c r="P71" s="295">
        <f t="shared" si="60"/>
        <v>0</v>
      </c>
    </row>
    <row r="72" spans="2:16" ht="15.75">
      <c r="B72" s="96">
        <v>10</v>
      </c>
      <c r="C72" s="22" t="str">
        <f t="shared" ref="C72:I72" si="70">IF(ISBLANK(C69),"",C69)</f>
        <v/>
      </c>
      <c r="D72" s="400" t="str">
        <f t="shared" si="70"/>
        <v/>
      </c>
      <c r="E72" s="33" t="str">
        <f t="shared" si="70"/>
        <v/>
      </c>
      <c r="F72" s="33" t="str">
        <f t="shared" si="70"/>
        <v/>
      </c>
      <c r="G72" s="33" t="str">
        <f t="shared" si="70"/>
        <v/>
      </c>
      <c r="H72" s="34" t="str">
        <f t="shared" si="70"/>
        <v/>
      </c>
      <c r="I72" s="34" t="str">
        <f t="shared" si="70"/>
        <v/>
      </c>
      <c r="J72" s="8" t="str">
        <f>IF(NOT(ISBLANK(D69)),$J$32,"")</f>
        <v/>
      </c>
      <c r="K72" s="50">
        <f t="shared" ref="K72" si="71">SUM(K69:K71)</f>
        <v>0</v>
      </c>
      <c r="L72" s="50">
        <f>SUM(L69:L71)</f>
        <v>0</v>
      </c>
      <c r="M72" s="35">
        <f t="shared" ref="M72" si="72">SUM(M69:M71)</f>
        <v>0</v>
      </c>
      <c r="N72" s="35">
        <f t="shared" ref="N72" si="73">SUM(N69:N71)</f>
        <v>0</v>
      </c>
      <c r="O72" s="313">
        <f t="shared" ref="O72" si="74">SUM(O69:O71)</f>
        <v>0</v>
      </c>
      <c r="P72" s="8">
        <f t="shared" si="60"/>
        <v>0</v>
      </c>
    </row>
    <row r="73" spans="2:16">
      <c r="B73" s="123">
        <v>11</v>
      </c>
      <c r="C73" s="137" t="str">
        <f>IF(P76&lt;&gt;0,VLOOKUP($D$7,Info_County_Code,2,FALSE),"")</f>
        <v/>
      </c>
      <c r="D73" s="397"/>
      <c r="E73" s="138"/>
      <c r="F73" s="138"/>
      <c r="G73" s="138"/>
      <c r="H73" s="116"/>
      <c r="I73" s="116"/>
      <c r="J73" s="118" t="str">
        <f>IF(NOT(ISBLANK(D73)),$J$29,"")</f>
        <v/>
      </c>
      <c r="K73" s="120"/>
      <c r="L73" s="120"/>
      <c r="M73" s="116"/>
      <c r="N73" s="116"/>
      <c r="O73" s="129"/>
      <c r="P73" s="295">
        <f t="shared" si="60"/>
        <v>0</v>
      </c>
    </row>
    <row r="74" spans="2:16">
      <c r="B74" s="123">
        <v>11</v>
      </c>
      <c r="C74" s="139" t="str">
        <f t="shared" ref="C74:I74" si="75">IF(ISBLANK(C73),"",C73)</f>
        <v/>
      </c>
      <c r="D74" s="398" t="str">
        <f t="shared" si="75"/>
        <v/>
      </c>
      <c r="E74" s="140" t="str">
        <f t="shared" si="75"/>
        <v/>
      </c>
      <c r="F74" s="140" t="str">
        <f t="shared" si="75"/>
        <v/>
      </c>
      <c r="G74" s="140" t="str">
        <f t="shared" si="75"/>
        <v/>
      </c>
      <c r="H74" s="122" t="str">
        <f t="shared" si="75"/>
        <v/>
      </c>
      <c r="I74" s="122" t="str">
        <f t="shared" si="75"/>
        <v/>
      </c>
      <c r="J74" s="119" t="str">
        <f>IF(NOT(ISBLANK(D73)),$J$30,"")</f>
        <v/>
      </c>
      <c r="K74" s="120"/>
      <c r="L74" s="120"/>
      <c r="M74" s="116"/>
      <c r="N74" s="116"/>
      <c r="O74" s="129"/>
      <c r="P74" s="295">
        <f t="shared" si="60"/>
        <v>0</v>
      </c>
    </row>
    <row r="75" spans="2:16">
      <c r="B75" s="123">
        <v>11</v>
      </c>
      <c r="C75" s="139" t="str">
        <f t="shared" ref="C75:I75" si="76">IF(ISBLANK(C73),"",C73)</f>
        <v/>
      </c>
      <c r="D75" s="399" t="str">
        <f t="shared" si="76"/>
        <v/>
      </c>
      <c r="E75" s="141" t="str">
        <f t="shared" si="76"/>
        <v/>
      </c>
      <c r="F75" s="141" t="str">
        <f t="shared" si="76"/>
        <v/>
      </c>
      <c r="G75" s="141" t="str">
        <f t="shared" si="76"/>
        <v/>
      </c>
      <c r="H75" s="119" t="str">
        <f t="shared" si="76"/>
        <v/>
      </c>
      <c r="I75" s="119" t="str">
        <f t="shared" si="76"/>
        <v/>
      </c>
      <c r="J75" s="119" t="str">
        <f>IF(NOT(ISBLANK(D73)),$J$31,"")</f>
        <v/>
      </c>
      <c r="K75" s="120"/>
      <c r="L75" s="120"/>
      <c r="M75" s="116"/>
      <c r="N75" s="116"/>
      <c r="O75" s="129"/>
      <c r="P75" s="295">
        <f t="shared" si="60"/>
        <v>0</v>
      </c>
    </row>
    <row r="76" spans="2:16" ht="15.75">
      <c r="B76" s="96">
        <v>11</v>
      </c>
      <c r="C76" s="22" t="str">
        <f t="shared" ref="C76:I76" si="77">IF(ISBLANK(C73),"",C73)</f>
        <v/>
      </c>
      <c r="D76" s="400" t="str">
        <f t="shared" si="77"/>
        <v/>
      </c>
      <c r="E76" s="33" t="str">
        <f t="shared" si="77"/>
        <v/>
      </c>
      <c r="F76" s="33" t="str">
        <f t="shared" si="77"/>
        <v/>
      </c>
      <c r="G76" s="33" t="str">
        <f t="shared" si="77"/>
        <v/>
      </c>
      <c r="H76" s="34" t="str">
        <f t="shared" si="77"/>
        <v/>
      </c>
      <c r="I76" s="34" t="str">
        <f t="shared" si="77"/>
        <v/>
      </c>
      <c r="J76" s="8" t="str">
        <f>IF(NOT(ISBLANK(D73)),$J$32,"")</f>
        <v/>
      </c>
      <c r="K76" s="50">
        <f t="shared" ref="K76" si="78">SUM(K73:K75)</f>
        <v>0</v>
      </c>
      <c r="L76" s="50">
        <f>SUM(L73:L75)</f>
        <v>0</v>
      </c>
      <c r="M76" s="35">
        <f t="shared" ref="M76" si="79">SUM(M73:M75)</f>
        <v>0</v>
      </c>
      <c r="N76" s="35">
        <f t="shared" ref="N76" si="80">SUM(N73:N75)</f>
        <v>0</v>
      </c>
      <c r="O76" s="313">
        <f t="shared" ref="O76" si="81">SUM(O73:O75)</f>
        <v>0</v>
      </c>
      <c r="P76" s="8">
        <f t="shared" si="60"/>
        <v>0</v>
      </c>
    </row>
    <row r="77" spans="2:16">
      <c r="B77" s="123">
        <v>12</v>
      </c>
      <c r="C77" s="137" t="str">
        <f>IF(P80&lt;&gt;0,VLOOKUP($D$7,Info_County_Code,2,FALSE),"")</f>
        <v/>
      </c>
      <c r="D77" s="397"/>
      <c r="E77" s="138"/>
      <c r="F77" s="138"/>
      <c r="G77" s="138"/>
      <c r="H77" s="116"/>
      <c r="I77" s="116"/>
      <c r="J77" s="118" t="str">
        <f>IF(NOT(ISBLANK(D77)),$J$29,"")</f>
        <v/>
      </c>
      <c r="K77" s="120"/>
      <c r="L77" s="120"/>
      <c r="M77" s="116"/>
      <c r="N77" s="116"/>
      <c r="O77" s="129"/>
      <c r="P77" s="295">
        <f t="shared" si="60"/>
        <v>0</v>
      </c>
    </row>
    <row r="78" spans="2:16">
      <c r="B78" s="123">
        <v>12</v>
      </c>
      <c r="C78" s="139" t="str">
        <f t="shared" ref="C78:I78" si="82">IF(ISBLANK(C77),"",C77)</f>
        <v/>
      </c>
      <c r="D78" s="398" t="str">
        <f t="shared" si="82"/>
        <v/>
      </c>
      <c r="E78" s="140" t="str">
        <f t="shared" si="82"/>
        <v/>
      </c>
      <c r="F78" s="140" t="str">
        <f t="shared" si="82"/>
        <v/>
      </c>
      <c r="G78" s="140" t="str">
        <f t="shared" si="82"/>
        <v/>
      </c>
      <c r="H78" s="122" t="str">
        <f t="shared" si="82"/>
        <v/>
      </c>
      <c r="I78" s="122" t="str">
        <f t="shared" si="82"/>
        <v/>
      </c>
      <c r="J78" s="119" t="str">
        <f>IF(NOT(ISBLANK(D77)),$J$30,"")</f>
        <v/>
      </c>
      <c r="K78" s="120"/>
      <c r="L78" s="120"/>
      <c r="M78" s="116"/>
      <c r="N78" s="116"/>
      <c r="O78" s="129"/>
      <c r="P78" s="295">
        <f t="shared" si="60"/>
        <v>0</v>
      </c>
    </row>
    <row r="79" spans="2:16">
      <c r="B79" s="123">
        <v>12</v>
      </c>
      <c r="C79" s="139" t="str">
        <f t="shared" ref="C79:I79" si="83">IF(ISBLANK(C77),"",C77)</f>
        <v/>
      </c>
      <c r="D79" s="399" t="str">
        <f t="shared" si="83"/>
        <v/>
      </c>
      <c r="E79" s="141" t="str">
        <f t="shared" si="83"/>
        <v/>
      </c>
      <c r="F79" s="141" t="str">
        <f t="shared" si="83"/>
        <v/>
      </c>
      <c r="G79" s="141" t="str">
        <f t="shared" si="83"/>
        <v/>
      </c>
      <c r="H79" s="119" t="str">
        <f t="shared" si="83"/>
        <v/>
      </c>
      <c r="I79" s="119" t="str">
        <f t="shared" si="83"/>
        <v/>
      </c>
      <c r="J79" s="119" t="str">
        <f>IF(NOT(ISBLANK(D77)),$J$31,"")</f>
        <v/>
      </c>
      <c r="K79" s="120"/>
      <c r="L79" s="120"/>
      <c r="M79" s="116"/>
      <c r="N79" s="116"/>
      <c r="O79" s="129"/>
      <c r="P79" s="295">
        <f t="shared" si="60"/>
        <v>0</v>
      </c>
    </row>
    <row r="80" spans="2:16" ht="15.75">
      <c r="B80" s="96">
        <v>12</v>
      </c>
      <c r="C80" s="22" t="str">
        <f t="shared" ref="C80:I80" si="84">IF(ISBLANK(C77),"",C77)</f>
        <v/>
      </c>
      <c r="D80" s="400" t="str">
        <f t="shared" si="84"/>
        <v/>
      </c>
      <c r="E80" s="33" t="str">
        <f t="shared" si="84"/>
        <v/>
      </c>
      <c r="F80" s="33" t="str">
        <f t="shared" si="84"/>
        <v/>
      </c>
      <c r="G80" s="33" t="str">
        <f t="shared" si="84"/>
        <v/>
      </c>
      <c r="H80" s="34" t="str">
        <f t="shared" si="84"/>
        <v/>
      </c>
      <c r="I80" s="34" t="str">
        <f t="shared" si="84"/>
        <v/>
      </c>
      <c r="J80" s="8" t="str">
        <f>IF(NOT(ISBLANK(D77)),$J$32,"")</f>
        <v/>
      </c>
      <c r="K80" s="50">
        <f t="shared" ref="K80" si="85">SUM(K77:K79)</f>
        <v>0</v>
      </c>
      <c r="L80" s="50">
        <f>SUM(L77:L79)</f>
        <v>0</v>
      </c>
      <c r="M80" s="35">
        <f t="shared" ref="M80" si="86">SUM(M77:M79)</f>
        <v>0</v>
      </c>
      <c r="N80" s="35">
        <f t="shared" ref="N80" si="87">SUM(N77:N79)</f>
        <v>0</v>
      </c>
      <c r="O80" s="313">
        <f t="shared" ref="O80" si="88">SUM(O77:O79)</f>
        <v>0</v>
      </c>
      <c r="P80" s="8">
        <f t="shared" si="60"/>
        <v>0</v>
      </c>
    </row>
    <row r="81" spans="2:16">
      <c r="B81" s="123">
        <v>13</v>
      </c>
      <c r="C81" s="137" t="str">
        <f>IF(P84&lt;&gt;0,VLOOKUP($D$7,Info_County_Code,2,FALSE),"")</f>
        <v/>
      </c>
      <c r="D81" s="397"/>
      <c r="E81" s="138"/>
      <c r="F81" s="138"/>
      <c r="G81" s="138"/>
      <c r="H81" s="116"/>
      <c r="I81" s="116"/>
      <c r="J81" s="118" t="str">
        <f>IF(NOT(ISBLANK(D81)),$J$29,"")</f>
        <v/>
      </c>
      <c r="K81" s="120"/>
      <c r="L81" s="120"/>
      <c r="M81" s="116"/>
      <c r="N81" s="116"/>
      <c r="O81" s="129"/>
      <c r="P81" s="295">
        <f t="shared" si="60"/>
        <v>0</v>
      </c>
    </row>
    <row r="82" spans="2:16">
      <c r="B82" s="123">
        <v>13</v>
      </c>
      <c r="C82" s="139" t="str">
        <f t="shared" ref="C82:I82" si="89">IF(ISBLANK(C81),"",C81)</f>
        <v/>
      </c>
      <c r="D82" s="398" t="str">
        <f t="shared" si="89"/>
        <v/>
      </c>
      <c r="E82" s="140" t="str">
        <f t="shared" si="89"/>
        <v/>
      </c>
      <c r="F82" s="140" t="str">
        <f t="shared" si="89"/>
        <v/>
      </c>
      <c r="G82" s="140" t="str">
        <f t="shared" si="89"/>
        <v/>
      </c>
      <c r="H82" s="122" t="str">
        <f t="shared" si="89"/>
        <v/>
      </c>
      <c r="I82" s="122" t="str">
        <f t="shared" si="89"/>
        <v/>
      </c>
      <c r="J82" s="119" t="str">
        <f>IF(NOT(ISBLANK(D81)),$J$30,"")</f>
        <v/>
      </c>
      <c r="K82" s="120"/>
      <c r="L82" s="120"/>
      <c r="M82" s="116"/>
      <c r="N82" s="116"/>
      <c r="O82" s="129"/>
      <c r="P82" s="295">
        <f t="shared" si="60"/>
        <v>0</v>
      </c>
    </row>
    <row r="83" spans="2:16">
      <c r="B83" s="123">
        <v>13</v>
      </c>
      <c r="C83" s="139" t="str">
        <f t="shared" ref="C83:I83" si="90">IF(ISBLANK(C81),"",C81)</f>
        <v/>
      </c>
      <c r="D83" s="399" t="str">
        <f t="shared" si="90"/>
        <v/>
      </c>
      <c r="E83" s="141" t="str">
        <f t="shared" si="90"/>
        <v/>
      </c>
      <c r="F83" s="141" t="str">
        <f t="shared" si="90"/>
        <v/>
      </c>
      <c r="G83" s="141" t="str">
        <f t="shared" si="90"/>
        <v/>
      </c>
      <c r="H83" s="119" t="str">
        <f t="shared" si="90"/>
        <v/>
      </c>
      <c r="I83" s="119" t="str">
        <f t="shared" si="90"/>
        <v/>
      </c>
      <c r="J83" s="119" t="str">
        <f>IF(NOT(ISBLANK(D81)),$J$31,"")</f>
        <v/>
      </c>
      <c r="K83" s="120"/>
      <c r="L83" s="120"/>
      <c r="M83" s="116"/>
      <c r="N83" s="116"/>
      <c r="O83" s="129"/>
      <c r="P83" s="295">
        <f t="shared" si="60"/>
        <v>0</v>
      </c>
    </row>
    <row r="84" spans="2:16" ht="15.75">
      <c r="B84" s="96">
        <v>13</v>
      </c>
      <c r="C84" s="22" t="str">
        <f t="shared" ref="C84:I84" si="91">IF(ISBLANK(C81),"",C81)</f>
        <v/>
      </c>
      <c r="D84" s="400" t="str">
        <f t="shared" si="91"/>
        <v/>
      </c>
      <c r="E84" s="33" t="str">
        <f t="shared" si="91"/>
        <v/>
      </c>
      <c r="F84" s="33" t="str">
        <f t="shared" si="91"/>
        <v/>
      </c>
      <c r="G84" s="33" t="str">
        <f t="shared" si="91"/>
        <v/>
      </c>
      <c r="H84" s="34" t="str">
        <f t="shared" si="91"/>
        <v/>
      </c>
      <c r="I84" s="34" t="str">
        <f t="shared" si="91"/>
        <v/>
      </c>
      <c r="J84" s="8" t="str">
        <f>IF(NOT(ISBLANK(D81)),$J$32,"")</f>
        <v/>
      </c>
      <c r="K84" s="50">
        <f t="shared" ref="K84" si="92">SUM(K81:K83)</f>
        <v>0</v>
      </c>
      <c r="L84" s="50">
        <f>SUM(L81:L83)</f>
        <v>0</v>
      </c>
      <c r="M84" s="35">
        <f t="shared" ref="M84" si="93">SUM(M81:M83)</f>
        <v>0</v>
      </c>
      <c r="N84" s="35">
        <f t="shared" ref="N84" si="94">SUM(N81:N83)</f>
        <v>0</v>
      </c>
      <c r="O84" s="313">
        <f t="shared" ref="O84" si="95">SUM(O81:O83)</f>
        <v>0</v>
      </c>
      <c r="P84" s="8">
        <f t="shared" si="60"/>
        <v>0</v>
      </c>
    </row>
    <row r="85" spans="2:16">
      <c r="B85" s="123">
        <v>14</v>
      </c>
      <c r="C85" s="137" t="str">
        <f>IF(P88&lt;&gt;0,VLOOKUP($D$7,Info_County_Code,2,FALSE),"")</f>
        <v/>
      </c>
      <c r="D85" s="397"/>
      <c r="E85" s="138"/>
      <c r="F85" s="138"/>
      <c r="G85" s="138"/>
      <c r="H85" s="116"/>
      <c r="I85" s="116"/>
      <c r="J85" s="118" t="str">
        <f>IF(NOT(ISBLANK(D85)),$J$29,"")</f>
        <v/>
      </c>
      <c r="K85" s="120"/>
      <c r="L85" s="120"/>
      <c r="M85" s="116"/>
      <c r="N85" s="116"/>
      <c r="O85" s="129"/>
      <c r="P85" s="295">
        <f t="shared" si="60"/>
        <v>0</v>
      </c>
    </row>
    <row r="86" spans="2:16">
      <c r="B86" s="123">
        <v>14</v>
      </c>
      <c r="C86" s="139" t="str">
        <f t="shared" ref="C86:I86" si="96">IF(ISBLANK(C85),"",C85)</f>
        <v/>
      </c>
      <c r="D86" s="398" t="str">
        <f t="shared" si="96"/>
        <v/>
      </c>
      <c r="E86" s="140" t="str">
        <f t="shared" si="96"/>
        <v/>
      </c>
      <c r="F86" s="140" t="str">
        <f t="shared" si="96"/>
        <v/>
      </c>
      <c r="G86" s="140" t="str">
        <f t="shared" si="96"/>
        <v/>
      </c>
      <c r="H86" s="122" t="str">
        <f t="shared" si="96"/>
        <v/>
      </c>
      <c r="I86" s="122" t="str">
        <f t="shared" si="96"/>
        <v/>
      </c>
      <c r="J86" s="119" t="str">
        <f>IF(NOT(ISBLANK(D85)),$J$30,"")</f>
        <v/>
      </c>
      <c r="K86" s="120"/>
      <c r="L86" s="120"/>
      <c r="M86" s="116"/>
      <c r="N86" s="116"/>
      <c r="O86" s="129"/>
      <c r="P86" s="295">
        <f t="shared" si="60"/>
        <v>0</v>
      </c>
    </row>
    <row r="87" spans="2:16">
      <c r="B87" s="123">
        <v>14</v>
      </c>
      <c r="C87" s="139" t="str">
        <f t="shared" ref="C87:I87" si="97">IF(ISBLANK(C85),"",C85)</f>
        <v/>
      </c>
      <c r="D87" s="399" t="str">
        <f t="shared" si="97"/>
        <v/>
      </c>
      <c r="E87" s="141" t="str">
        <f t="shared" si="97"/>
        <v/>
      </c>
      <c r="F87" s="141" t="str">
        <f t="shared" si="97"/>
        <v/>
      </c>
      <c r="G87" s="141" t="str">
        <f t="shared" si="97"/>
        <v/>
      </c>
      <c r="H87" s="119" t="str">
        <f t="shared" si="97"/>
        <v/>
      </c>
      <c r="I87" s="119" t="str">
        <f t="shared" si="97"/>
        <v/>
      </c>
      <c r="J87" s="119" t="str">
        <f>IF(NOT(ISBLANK(D85)),$J$31,"")</f>
        <v/>
      </c>
      <c r="K87" s="120"/>
      <c r="L87" s="120"/>
      <c r="M87" s="116"/>
      <c r="N87" s="116"/>
      <c r="O87" s="129"/>
      <c r="P87" s="295">
        <f t="shared" si="60"/>
        <v>0</v>
      </c>
    </row>
    <row r="88" spans="2:16" ht="15.75">
      <c r="B88" s="96">
        <v>14</v>
      </c>
      <c r="C88" s="22" t="str">
        <f t="shared" ref="C88:I88" si="98">IF(ISBLANK(C85),"",C85)</f>
        <v/>
      </c>
      <c r="D88" s="400" t="str">
        <f t="shared" si="98"/>
        <v/>
      </c>
      <c r="E88" s="33" t="str">
        <f t="shared" si="98"/>
        <v/>
      </c>
      <c r="F88" s="33" t="str">
        <f t="shared" si="98"/>
        <v/>
      </c>
      <c r="G88" s="33" t="str">
        <f t="shared" si="98"/>
        <v/>
      </c>
      <c r="H88" s="34" t="str">
        <f t="shared" si="98"/>
        <v/>
      </c>
      <c r="I88" s="34" t="str">
        <f t="shared" si="98"/>
        <v/>
      </c>
      <c r="J88" s="8" t="str">
        <f>IF(NOT(ISBLANK(D85)),$J$32,"")</f>
        <v/>
      </c>
      <c r="K88" s="50">
        <f t="shared" ref="K88" si="99">SUM(K85:K87)</f>
        <v>0</v>
      </c>
      <c r="L88" s="50">
        <f>SUM(L85:L87)</f>
        <v>0</v>
      </c>
      <c r="M88" s="35">
        <f t="shared" ref="M88" si="100">SUM(M85:M87)</f>
        <v>0</v>
      </c>
      <c r="N88" s="35">
        <f t="shared" ref="N88" si="101">SUM(N85:N87)</f>
        <v>0</v>
      </c>
      <c r="O88" s="313">
        <f t="shared" ref="O88" si="102">SUM(O85:O87)</f>
        <v>0</v>
      </c>
      <c r="P88" s="8">
        <f t="shared" si="60"/>
        <v>0</v>
      </c>
    </row>
    <row r="89" spans="2:16">
      <c r="B89" s="123">
        <v>15</v>
      </c>
      <c r="C89" s="137" t="str">
        <f>IF(P92&lt;&gt;0,VLOOKUP($D$7,Info_County_Code,2,FALSE),"")</f>
        <v/>
      </c>
      <c r="D89" s="397"/>
      <c r="E89" s="138"/>
      <c r="F89" s="138"/>
      <c r="G89" s="138"/>
      <c r="H89" s="116"/>
      <c r="I89" s="116"/>
      <c r="J89" s="118" t="str">
        <f>IF(NOT(ISBLANK(D89)),$J$29,"")</f>
        <v/>
      </c>
      <c r="K89" s="120"/>
      <c r="L89" s="120"/>
      <c r="M89" s="116"/>
      <c r="N89" s="116"/>
      <c r="O89" s="129"/>
      <c r="P89" s="295">
        <f t="shared" ref="P89:P132" si="103">SUM(K89:O89)</f>
        <v>0</v>
      </c>
    </row>
    <row r="90" spans="2:16">
      <c r="B90" s="123">
        <v>15</v>
      </c>
      <c r="C90" s="139" t="str">
        <f t="shared" ref="C90:I90" si="104">IF(ISBLANK(C89),"",C89)</f>
        <v/>
      </c>
      <c r="D90" s="398" t="str">
        <f t="shared" si="104"/>
        <v/>
      </c>
      <c r="E90" s="140" t="str">
        <f t="shared" si="104"/>
        <v/>
      </c>
      <c r="F90" s="140" t="str">
        <f t="shared" si="104"/>
        <v/>
      </c>
      <c r="G90" s="140" t="str">
        <f t="shared" si="104"/>
        <v/>
      </c>
      <c r="H90" s="122" t="str">
        <f t="shared" si="104"/>
        <v/>
      </c>
      <c r="I90" s="122" t="str">
        <f t="shared" si="104"/>
        <v/>
      </c>
      <c r="J90" s="119" t="str">
        <f>IF(NOT(ISBLANK(D89)),$J$30,"")</f>
        <v/>
      </c>
      <c r="K90" s="120"/>
      <c r="L90" s="120"/>
      <c r="M90" s="116"/>
      <c r="N90" s="116"/>
      <c r="O90" s="129"/>
      <c r="P90" s="295">
        <f t="shared" si="103"/>
        <v>0</v>
      </c>
    </row>
    <row r="91" spans="2:16">
      <c r="B91" s="123">
        <v>15</v>
      </c>
      <c r="C91" s="139" t="str">
        <f t="shared" ref="C91:I91" si="105">IF(ISBLANK(C89),"",C89)</f>
        <v/>
      </c>
      <c r="D91" s="399" t="str">
        <f t="shared" si="105"/>
        <v/>
      </c>
      <c r="E91" s="141" t="str">
        <f t="shared" si="105"/>
        <v/>
      </c>
      <c r="F91" s="141" t="str">
        <f t="shared" si="105"/>
        <v/>
      </c>
      <c r="G91" s="141" t="str">
        <f t="shared" si="105"/>
        <v/>
      </c>
      <c r="H91" s="119" t="str">
        <f t="shared" si="105"/>
        <v/>
      </c>
      <c r="I91" s="119" t="str">
        <f t="shared" si="105"/>
        <v/>
      </c>
      <c r="J91" s="119" t="str">
        <f>IF(NOT(ISBLANK(D89)),$J$31,"")</f>
        <v/>
      </c>
      <c r="K91" s="120"/>
      <c r="L91" s="120"/>
      <c r="M91" s="116"/>
      <c r="N91" s="116"/>
      <c r="O91" s="129"/>
      <c r="P91" s="295">
        <f t="shared" si="103"/>
        <v>0</v>
      </c>
    </row>
    <row r="92" spans="2:16" ht="15.75">
      <c r="B92" s="364">
        <v>15</v>
      </c>
      <c r="C92" s="22" t="str">
        <f t="shared" ref="C92:I92" si="106">IF(ISBLANK(C89),"",C89)</f>
        <v/>
      </c>
      <c r="D92" s="401" t="str">
        <f t="shared" si="106"/>
        <v/>
      </c>
      <c r="E92" s="23" t="str">
        <f t="shared" si="106"/>
        <v/>
      </c>
      <c r="F92" s="23" t="str">
        <f t="shared" si="106"/>
        <v/>
      </c>
      <c r="G92" s="23" t="str">
        <f t="shared" si="106"/>
        <v/>
      </c>
      <c r="H92" s="8" t="str">
        <f t="shared" si="106"/>
        <v/>
      </c>
      <c r="I92" s="8" t="str">
        <f t="shared" si="106"/>
        <v/>
      </c>
      <c r="J92" s="8" t="str">
        <f>IF(NOT(ISBLANK(D89)),$J$32,"")</f>
        <v/>
      </c>
      <c r="K92" s="51">
        <f t="shared" ref="K92" si="107">SUM(K89:K91)</f>
        <v>0</v>
      </c>
      <c r="L92" s="51">
        <f>SUM(L89:L91)</f>
        <v>0</v>
      </c>
      <c r="M92" s="36">
        <f t="shared" ref="M92:O92" si="108">SUM(M89:M91)</f>
        <v>0</v>
      </c>
      <c r="N92" s="36">
        <f t="shared" si="108"/>
        <v>0</v>
      </c>
      <c r="O92" s="328">
        <f t="shared" si="108"/>
        <v>0</v>
      </c>
      <c r="P92" s="8">
        <f t="shared" si="103"/>
        <v>0</v>
      </c>
    </row>
    <row r="93" spans="2:16">
      <c r="B93" s="123">
        <v>16</v>
      </c>
      <c r="C93" s="137" t="str">
        <f>IF(P96&lt;&gt;0,VLOOKUP($D$7,Info_County_Code,2,FALSE),"")</f>
        <v/>
      </c>
      <c r="D93" s="397"/>
      <c r="E93" s="138"/>
      <c r="F93" s="138"/>
      <c r="G93" s="138"/>
      <c r="H93" s="116"/>
      <c r="I93" s="116"/>
      <c r="J93" s="118" t="str">
        <f>IF(NOT(ISBLANK(D93)),$J$29,"")</f>
        <v/>
      </c>
      <c r="K93" s="120"/>
      <c r="L93" s="120"/>
      <c r="M93" s="116"/>
      <c r="N93" s="116"/>
      <c r="O93" s="129"/>
      <c r="P93" s="295">
        <f t="shared" si="103"/>
        <v>0</v>
      </c>
    </row>
    <row r="94" spans="2:16">
      <c r="B94" s="123">
        <v>16</v>
      </c>
      <c r="C94" s="139" t="str">
        <f t="shared" ref="C94:I94" si="109">IF(ISBLANK(C93),"",C93)</f>
        <v/>
      </c>
      <c r="D94" s="398" t="str">
        <f t="shared" si="109"/>
        <v/>
      </c>
      <c r="E94" s="140" t="str">
        <f t="shared" si="109"/>
        <v/>
      </c>
      <c r="F94" s="140" t="str">
        <f t="shared" si="109"/>
        <v/>
      </c>
      <c r="G94" s="140" t="str">
        <f t="shared" si="109"/>
        <v/>
      </c>
      <c r="H94" s="122" t="str">
        <f t="shared" si="109"/>
        <v/>
      </c>
      <c r="I94" s="122" t="str">
        <f t="shared" si="109"/>
        <v/>
      </c>
      <c r="J94" s="119" t="str">
        <f>IF(NOT(ISBLANK(D93)),$J$30,"")</f>
        <v/>
      </c>
      <c r="K94" s="120"/>
      <c r="L94" s="120"/>
      <c r="M94" s="116"/>
      <c r="N94" s="116"/>
      <c r="O94" s="129"/>
      <c r="P94" s="295">
        <f t="shared" si="103"/>
        <v>0</v>
      </c>
    </row>
    <row r="95" spans="2:16">
      <c r="B95" s="123">
        <v>16</v>
      </c>
      <c r="C95" s="139" t="str">
        <f t="shared" ref="C95:I95" si="110">IF(ISBLANK(C93),"",C93)</f>
        <v/>
      </c>
      <c r="D95" s="399" t="str">
        <f t="shared" si="110"/>
        <v/>
      </c>
      <c r="E95" s="141" t="str">
        <f t="shared" si="110"/>
        <v/>
      </c>
      <c r="F95" s="141" t="str">
        <f t="shared" si="110"/>
        <v/>
      </c>
      <c r="G95" s="141" t="str">
        <f t="shared" si="110"/>
        <v/>
      </c>
      <c r="H95" s="119" t="str">
        <f t="shared" si="110"/>
        <v/>
      </c>
      <c r="I95" s="119" t="str">
        <f t="shared" si="110"/>
        <v/>
      </c>
      <c r="J95" s="119" t="str">
        <f>IF(NOT(ISBLANK(D93)),$J$31,"")</f>
        <v/>
      </c>
      <c r="K95" s="120"/>
      <c r="L95" s="120"/>
      <c r="M95" s="116"/>
      <c r="N95" s="116"/>
      <c r="O95" s="129"/>
      <c r="P95" s="295">
        <f t="shared" si="103"/>
        <v>0</v>
      </c>
    </row>
    <row r="96" spans="2:16" ht="15.75">
      <c r="B96" s="364">
        <v>16</v>
      </c>
      <c r="C96" s="22" t="str">
        <f t="shared" ref="C96:I96" si="111">IF(ISBLANK(C93),"",C93)</f>
        <v/>
      </c>
      <c r="D96" s="401" t="str">
        <f t="shared" si="111"/>
        <v/>
      </c>
      <c r="E96" s="23" t="str">
        <f t="shared" si="111"/>
        <v/>
      </c>
      <c r="F96" s="23" t="str">
        <f t="shared" si="111"/>
        <v/>
      </c>
      <c r="G96" s="23" t="str">
        <f t="shared" si="111"/>
        <v/>
      </c>
      <c r="H96" s="8" t="str">
        <f t="shared" si="111"/>
        <v/>
      </c>
      <c r="I96" s="8" t="str">
        <f t="shared" si="111"/>
        <v/>
      </c>
      <c r="J96" s="8" t="str">
        <f>IF(NOT(ISBLANK(D93)),$J$32,"")</f>
        <v/>
      </c>
      <c r="K96" s="51">
        <f t="shared" ref="K96" si="112">SUM(K93:K95)</f>
        <v>0</v>
      </c>
      <c r="L96" s="51">
        <f>SUM(L93:L95)</f>
        <v>0</v>
      </c>
      <c r="M96" s="36">
        <f t="shared" ref="M96:O96" si="113">SUM(M93:M95)</f>
        <v>0</v>
      </c>
      <c r="N96" s="36">
        <f t="shared" si="113"/>
        <v>0</v>
      </c>
      <c r="O96" s="328">
        <f t="shared" si="113"/>
        <v>0</v>
      </c>
      <c r="P96" s="8">
        <f t="shared" si="103"/>
        <v>0</v>
      </c>
    </row>
    <row r="97" spans="2:16">
      <c r="B97" s="123">
        <v>17</v>
      </c>
      <c r="C97" s="137" t="str">
        <f>IF(P100&lt;&gt;0,VLOOKUP($D$7,Info_County_Code,2,FALSE),"")</f>
        <v/>
      </c>
      <c r="D97" s="397"/>
      <c r="E97" s="138"/>
      <c r="F97" s="138"/>
      <c r="G97" s="138"/>
      <c r="H97" s="116"/>
      <c r="I97" s="116"/>
      <c r="J97" s="118" t="str">
        <f>IF(NOT(ISBLANK(D97)),$J$29,"")</f>
        <v/>
      </c>
      <c r="K97" s="120"/>
      <c r="L97" s="120"/>
      <c r="M97" s="116"/>
      <c r="N97" s="116"/>
      <c r="O97" s="129"/>
      <c r="P97" s="295">
        <f t="shared" si="103"/>
        <v>0</v>
      </c>
    </row>
    <row r="98" spans="2:16">
      <c r="B98" s="123">
        <v>17</v>
      </c>
      <c r="C98" s="139" t="str">
        <f t="shared" ref="C98:I98" si="114">IF(ISBLANK(C97),"",C97)</f>
        <v/>
      </c>
      <c r="D98" s="398" t="str">
        <f t="shared" si="114"/>
        <v/>
      </c>
      <c r="E98" s="140" t="str">
        <f t="shared" si="114"/>
        <v/>
      </c>
      <c r="F98" s="140" t="str">
        <f t="shared" si="114"/>
        <v/>
      </c>
      <c r="G98" s="140" t="str">
        <f t="shared" si="114"/>
        <v/>
      </c>
      <c r="H98" s="122" t="str">
        <f t="shared" si="114"/>
        <v/>
      </c>
      <c r="I98" s="122" t="str">
        <f t="shared" si="114"/>
        <v/>
      </c>
      <c r="J98" s="119" t="str">
        <f>IF(NOT(ISBLANK(D97)),$J$30,"")</f>
        <v/>
      </c>
      <c r="K98" s="120"/>
      <c r="L98" s="120"/>
      <c r="M98" s="116"/>
      <c r="N98" s="116"/>
      <c r="O98" s="129"/>
      <c r="P98" s="295">
        <f t="shared" si="103"/>
        <v>0</v>
      </c>
    </row>
    <row r="99" spans="2:16">
      <c r="B99" s="123">
        <v>17</v>
      </c>
      <c r="C99" s="139" t="str">
        <f t="shared" ref="C99:I99" si="115">IF(ISBLANK(C97),"",C97)</f>
        <v/>
      </c>
      <c r="D99" s="399" t="str">
        <f t="shared" si="115"/>
        <v/>
      </c>
      <c r="E99" s="141" t="str">
        <f t="shared" si="115"/>
        <v/>
      </c>
      <c r="F99" s="141" t="str">
        <f t="shared" si="115"/>
        <v/>
      </c>
      <c r="G99" s="141" t="str">
        <f t="shared" si="115"/>
        <v/>
      </c>
      <c r="H99" s="119" t="str">
        <f t="shared" si="115"/>
        <v/>
      </c>
      <c r="I99" s="119" t="str">
        <f t="shared" si="115"/>
        <v/>
      </c>
      <c r="J99" s="119" t="str">
        <f>IF(NOT(ISBLANK(D97)),$J$31,"")</f>
        <v/>
      </c>
      <c r="K99" s="120"/>
      <c r="L99" s="120"/>
      <c r="M99" s="116"/>
      <c r="N99" s="116"/>
      <c r="O99" s="129"/>
      <c r="P99" s="295">
        <f t="shared" si="103"/>
        <v>0</v>
      </c>
    </row>
    <row r="100" spans="2:16" ht="15.75">
      <c r="B100" s="364">
        <v>17</v>
      </c>
      <c r="C100" s="22" t="str">
        <f t="shared" ref="C100:I100" si="116">IF(ISBLANK(C97),"",C97)</f>
        <v/>
      </c>
      <c r="D100" s="401" t="str">
        <f t="shared" si="116"/>
        <v/>
      </c>
      <c r="E100" s="23" t="str">
        <f t="shared" si="116"/>
        <v/>
      </c>
      <c r="F100" s="23" t="str">
        <f t="shared" si="116"/>
        <v/>
      </c>
      <c r="G100" s="23" t="str">
        <f t="shared" si="116"/>
        <v/>
      </c>
      <c r="H100" s="8" t="str">
        <f t="shared" si="116"/>
        <v/>
      </c>
      <c r="I100" s="8" t="str">
        <f t="shared" si="116"/>
        <v/>
      </c>
      <c r="J100" s="8" t="str">
        <f>IF(NOT(ISBLANK(D97)),$J$32,"")</f>
        <v/>
      </c>
      <c r="K100" s="51">
        <f t="shared" ref="K100" si="117">SUM(K97:K99)</f>
        <v>0</v>
      </c>
      <c r="L100" s="51">
        <f>SUM(L97:L99)</f>
        <v>0</v>
      </c>
      <c r="M100" s="36">
        <f t="shared" ref="M100:O100" si="118">SUM(M97:M99)</f>
        <v>0</v>
      </c>
      <c r="N100" s="36">
        <f t="shared" si="118"/>
        <v>0</v>
      </c>
      <c r="O100" s="328">
        <f t="shared" si="118"/>
        <v>0</v>
      </c>
      <c r="P100" s="8">
        <f t="shared" si="103"/>
        <v>0</v>
      </c>
    </row>
    <row r="101" spans="2:16">
      <c r="B101" s="123">
        <v>18</v>
      </c>
      <c r="C101" s="137" t="str">
        <f>IF(P104&lt;&gt;0,VLOOKUP($D$7,Info_County_Code,2,FALSE),"")</f>
        <v/>
      </c>
      <c r="D101" s="397"/>
      <c r="E101" s="138"/>
      <c r="F101" s="138"/>
      <c r="G101" s="138"/>
      <c r="H101" s="116"/>
      <c r="I101" s="116"/>
      <c r="J101" s="118" t="str">
        <f>IF(NOT(ISBLANK(D101)),$J$29,"")</f>
        <v/>
      </c>
      <c r="K101" s="120"/>
      <c r="L101" s="120"/>
      <c r="M101" s="116"/>
      <c r="N101" s="116"/>
      <c r="O101" s="129"/>
      <c r="P101" s="295">
        <f t="shared" ref="P101:P104" si="119">SUM(K101:O101)</f>
        <v>0</v>
      </c>
    </row>
    <row r="102" spans="2:16">
      <c r="B102" s="123">
        <v>18</v>
      </c>
      <c r="C102" s="139" t="str">
        <f t="shared" ref="C102:I102" si="120">IF(ISBLANK(C101),"",C101)</f>
        <v/>
      </c>
      <c r="D102" s="398" t="str">
        <f t="shared" si="120"/>
        <v/>
      </c>
      <c r="E102" s="140" t="str">
        <f t="shared" si="120"/>
        <v/>
      </c>
      <c r="F102" s="140" t="str">
        <f t="shared" si="120"/>
        <v/>
      </c>
      <c r="G102" s="140" t="str">
        <f t="shared" si="120"/>
        <v/>
      </c>
      <c r="H102" s="122" t="str">
        <f t="shared" si="120"/>
        <v/>
      </c>
      <c r="I102" s="122" t="str">
        <f t="shared" si="120"/>
        <v/>
      </c>
      <c r="J102" s="119" t="str">
        <f>IF(NOT(ISBLANK(D101)),$J$30,"")</f>
        <v/>
      </c>
      <c r="K102" s="120"/>
      <c r="L102" s="120"/>
      <c r="M102" s="116"/>
      <c r="N102" s="116"/>
      <c r="O102" s="129"/>
      <c r="P102" s="295">
        <f t="shared" si="119"/>
        <v>0</v>
      </c>
    </row>
    <row r="103" spans="2:16">
      <c r="B103" s="123">
        <v>18</v>
      </c>
      <c r="C103" s="139" t="str">
        <f t="shared" ref="C103:I103" si="121">IF(ISBLANK(C101),"",C101)</f>
        <v/>
      </c>
      <c r="D103" s="399" t="str">
        <f t="shared" si="121"/>
        <v/>
      </c>
      <c r="E103" s="141" t="str">
        <f t="shared" si="121"/>
        <v/>
      </c>
      <c r="F103" s="141" t="str">
        <f t="shared" si="121"/>
        <v/>
      </c>
      <c r="G103" s="141" t="str">
        <f t="shared" si="121"/>
        <v/>
      </c>
      <c r="H103" s="119" t="str">
        <f t="shared" si="121"/>
        <v/>
      </c>
      <c r="I103" s="119" t="str">
        <f t="shared" si="121"/>
        <v/>
      </c>
      <c r="J103" s="119" t="str">
        <f>IF(NOT(ISBLANK(D101)),$J$31,"")</f>
        <v/>
      </c>
      <c r="K103" s="120"/>
      <c r="L103" s="120"/>
      <c r="M103" s="116"/>
      <c r="N103" s="116"/>
      <c r="O103" s="129"/>
      <c r="P103" s="295">
        <f t="shared" si="119"/>
        <v>0</v>
      </c>
    </row>
    <row r="104" spans="2:16" ht="15.75">
      <c r="B104" s="364">
        <v>18</v>
      </c>
      <c r="C104" s="22" t="str">
        <f t="shared" ref="C104:I104" si="122">IF(ISBLANK(C101),"",C101)</f>
        <v/>
      </c>
      <c r="D104" s="401" t="str">
        <f t="shared" si="122"/>
        <v/>
      </c>
      <c r="E104" s="23" t="str">
        <f t="shared" si="122"/>
        <v/>
      </c>
      <c r="F104" s="23" t="str">
        <f t="shared" si="122"/>
        <v/>
      </c>
      <c r="G104" s="23" t="str">
        <f t="shared" si="122"/>
        <v/>
      </c>
      <c r="H104" s="8" t="str">
        <f t="shared" si="122"/>
        <v/>
      </c>
      <c r="I104" s="8" t="str">
        <f t="shared" si="122"/>
        <v/>
      </c>
      <c r="J104" s="8" t="str">
        <f>IF(NOT(ISBLANK(D101)),$J$32,"")</f>
        <v/>
      </c>
      <c r="K104" s="51">
        <f t="shared" ref="K104" si="123">SUM(K101:K103)</f>
        <v>0</v>
      </c>
      <c r="L104" s="51">
        <f>SUM(L101:L103)</f>
        <v>0</v>
      </c>
      <c r="M104" s="36">
        <f t="shared" ref="M104:O104" si="124">SUM(M101:M103)</f>
        <v>0</v>
      </c>
      <c r="N104" s="36">
        <f t="shared" si="124"/>
        <v>0</v>
      </c>
      <c r="O104" s="328">
        <f t="shared" si="124"/>
        <v>0</v>
      </c>
      <c r="P104" s="8">
        <f t="shared" si="119"/>
        <v>0</v>
      </c>
    </row>
    <row r="105" spans="2:16">
      <c r="B105" s="123">
        <v>19</v>
      </c>
      <c r="C105" s="137" t="str">
        <f>IF(P108&lt;&gt;0,VLOOKUP($D$7,Info_County_Code,2,FALSE),"")</f>
        <v/>
      </c>
      <c r="D105" s="397"/>
      <c r="E105" s="138"/>
      <c r="F105" s="138"/>
      <c r="G105" s="138"/>
      <c r="H105" s="116"/>
      <c r="I105" s="116"/>
      <c r="J105" s="118" t="str">
        <f>IF(NOT(ISBLANK(D105)),$J$29,"")</f>
        <v/>
      </c>
      <c r="K105" s="120"/>
      <c r="L105" s="120"/>
      <c r="M105" s="116"/>
      <c r="N105" s="116"/>
      <c r="O105" s="129"/>
      <c r="P105" s="295">
        <f t="shared" si="103"/>
        <v>0</v>
      </c>
    </row>
    <row r="106" spans="2:16">
      <c r="B106" s="123">
        <v>19</v>
      </c>
      <c r="C106" s="139" t="str">
        <f t="shared" ref="C106:I106" si="125">IF(ISBLANK(C105),"",C105)</f>
        <v/>
      </c>
      <c r="D106" s="398" t="str">
        <f t="shared" si="125"/>
        <v/>
      </c>
      <c r="E106" s="140" t="str">
        <f t="shared" si="125"/>
        <v/>
      </c>
      <c r="F106" s="140" t="str">
        <f t="shared" si="125"/>
        <v/>
      </c>
      <c r="G106" s="140" t="str">
        <f t="shared" si="125"/>
        <v/>
      </c>
      <c r="H106" s="122" t="str">
        <f t="shared" si="125"/>
        <v/>
      </c>
      <c r="I106" s="122" t="str">
        <f t="shared" si="125"/>
        <v/>
      </c>
      <c r="J106" s="119" t="str">
        <f>IF(NOT(ISBLANK(D105)),$J$30,"")</f>
        <v/>
      </c>
      <c r="K106" s="120"/>
      <c r="L106" s="120"/>
      <c r="M106" s="116"/>
      <c r="N106" s="116"/>
      <c r="O106" s="129"/>
      <c r="P106" s="295">
        <f t="shared" si="103"/>
        <v>0</v>
      </c>
    </row>
    <row r="107" spans="2:16">
      <c r="B107" s="123">
        <v>19</v>
      </c>
      <c r="C107" s="139" t="str">
        <f t="shared" ref="C107:I107" si="126">IF(ISBLANK(C105),"",C105)</f>
        <v/>
      </c>
      <c r="D107" s="399" t="str">
        <f t="shared" si="126"/>
        <v/>
      </c>
      <c r="E107" s="141" t="str">
        <f t="shared" si="126"/>
        <v/>
      </c>
      <c r="F107" s="141" t="str">
        <f t="shared" si="126"/>
        <v/>
      </c>
      <c r="G107" s="141" t="str">
        <f t="shared" si="126"/>
        <v/>
      </c>
      <c r="H107" s="119" t="str">
        <f t="shared" si="126"/>
        <v/>
      </c>
      <c r="I107" s="119" t="str">
        <f t="shared" si="126"/>
        <v/>
      </c>
      <c r="J107" s="119" t="str">
        <f>IF(NOT(ISBLANK(D105)),$J$31,"")</f>
        <v/>
      </c>
      <c r="K107" s="120"/>
      <c r="L107" s="120"/>
      <c r="M107" s="116"/>
      <c r="N107" s="116"/>
      <c r="O107" s="129"/>
      <c r="P107" s="295">
        <f t="shared" si="103"/>
        <v>0</v>
      </c>
    </row>
    <row r="108" spans="2:16" ht="15.75">
      <c r="B108" s="364">
        <v>19</v>
      </c>
      <c r="C108" s="22" t="str">
        <f t="shared" ref="C108:I108" si="127">IF(ISBLANK(C105),"",C105)</f>
        <v/>
      </c>
      <c r="D108" s="401" t="str">
        <f t="shared" si="127"/>
        <v/>
      </c>
      <c r="E108" s="23" t="str">
        <f t="shared" si="127"/>
        <v/>
      </c>
      <c r="F108" s="23" t="str">
        <f t="shared" si="127"/>
        <v/>
      </c>
      <c r="G108" s="23" t="str">
        <f t="shared" si="127"/>
        <v/>
      </c>
      <c r="H108" s="8" t="str">
        <f t="shared" si="127"/>
        <v/>
      </c>
      <c r="I108" s="8" t="str">
        <f t="shared" si="127"/>
        <v/>
      </c>
      <c r="J108" s="8" t="str">
        <f>IF(NOT(ISBLANK(D105)),$J$32,"")</f>
        <v/>
      </c>
      <c r="K108" s="51">
        <f t="shared" ref="K108" si="128">SUM(K105:K107)</f>
        <v>0</v>
      </c>
      <c r="L108" s="51">
        <f>SUM(L105:L107)</f>
        <v>0</v>
      </c>
      <c r="M108" s="36">
        <f t="shared" ref="M108:O108" si="129">SUM(M105:M107)</f>
        <v>0</v>
      </c>
      <c r="N108" s="36">
        <f t="shared" si="129"/>
        <v>0</v>
      </c>
      <c r="O108" s="328">
        <f t="shared" si="129"/>
        <v>0</v>
      </c>
      <c r="P108" s="8">
        <f t="shared" si="103"/>
        <v>0</v>
      </c>
    </row>
    <row r="109" spans="2:16">
      <c r="B109" s="123">
        <v>20</v>
      </c>
      <c r="C109" s="137" t="str">
        <f>IF(P112&lt;&gt;0,VLOOKUP($D$7,Info_County_Code,2,FALSE),"")</f>
        <v/>
      </c>
      <c r="D109" s="397"/>
      <c r="E109" s="138"/>
      <c r="F109" s="138"/>
      <c r="G109" s="138"/>
      <c r="H109" s="116"/>
      <c r="I109" s="116"/>
      <c r="J109" s="118" t="str">
        <f>IF(NOT(ISBLANK(D109)),$J$29,"")</f>
        <v/>
      </c>
      <c r="K109" s="120"/>
      <c r="L109" s="120"/>
      <c r="M109" s="116"/>
      <c r="N109" s="116"/>
      <c r="O109" s="129"/>
      <c r="P109" s="295">
        <f t="shared" ref="P109:P112" si="130">SUM(K109:O109)</f>
        <v>0</v>
      </c>
    </row>
    <row r="110" spans="2:16">
      <c r="B110" s="123">
        <v>20</v>
      </c>
      <c r="C110" s="139" t="str">
        <f t="shared" ref="C110:I110" si="131">IF(ISBLANK(C109),"",C109)</f>
        <v/>
      </c>
      <c r="D110" s="398" t="str">
        <f t="shared" si="131"/>
        <v/>
      </c>
      <c r="E110" s="140" t="str">
        <f t="shared" si="131"/>
        <v/>
      </c>
      <c r="F110" s="140" t="str">
        <f t="shared" si="131"/>
        <v/>
      </c>
      <c r="G110" s="140" t="str">
        <f t="shared" si="131"/>
        <v/>
      </c>
      <c r="H110" s="122" t="str">
        <f t="shared" si="131"/>
        <v/>
      </c>
      <c r="I110" s="122" t="str">
        <f t="shared" si="131"/>
        <v/>
      </c>
      <c r="J110" s="119" t="str">
        <f>IF(NOT(ISBLANK(D109)),$J$30,"")</f>
        <v/>
      </c>
      <c r="K110" s="120"/>
      <c r="L110" s="120"/>
      <c r="M110" s="116"/>
      <c r="N110" s="116"/>
      <c r="O110" s="129"/>
      <c r="P110" s="295">
        <f t="shared" si="130"/>
        <v>0</v>
      </c>
    </row>
    <row r="111" spans="2:16">
      <c r="B111" s="123">
        <v>20</v>
      </c>
      <c r="C111" s="139" t="str">
        <f t="shared" ref="C111:I111" si="132">IF(ISBLANK(C109),"",C109)</f>
        <v/>
      </c>
      <c r="D111" s="399" t="str">
        <f t="shared" si="132"/>
        <v/>
      </c>
      <c r="E111" s="141" t="str">
        <f t="shared" si="132"/>
        <v/>
      </c>
      <c r="F111" s="141" t="str">
        <f t="shared" si="132"/>
        <v/>
      </c>
      <c r="G111" s="141" t="str">
        <f t="shared" si="132"/>
        <v/>
      </c>
      <c r="H111" s="119" t="str">
        <f t="shared" si="132"/>
        <v/>
      </c>
      <c r="I111" s="119" t="str">
        <f t="shared" si="132"/>
        <v/>
      </c>
      <c r="J111" s="119" t="str">
        <f>IF(NOT(ISBLANK(D109)),$J$31,"")</f>
        <v/>
      </c>
      <c r="K111" s="120"/>
      <c r="L111" s="120"/>
      <c r="M111" s="116"/>
      <c r="N111" s="116"/>
      <c r="O111" s="129"/>
      <c r="P111" s="295">
        <f t="shared" si="130"/>
        <v>0</v>
      </c>
    </row>
    <row r="112" spans="2:16" ht="15.75">
      <c r="B112" s="364">
        <v>20</v>
      </c>
      <c r="C112" s="22" t="str">
        <f t="shared" ref="C112:I112" si="133">IF(ISBLANK(C109),"",C109)</f>
        <v/>
      </c>
      <c r="D112" s="401" t="str">
        <f t="shared" si="133"/>
        <v/>
      </c>
      <c r="E112" s="23" t="str">
        <f t="shared" si="133"/>
        <v/>
      </c>
      <c r="F112" s="23" t="str">
        <f t="shared" si="133"/>
        <v/>
      </c>
      <c r="G112" s="23" t="str">
        <f t="shared" si="133"/>
        <v/>
      </c>
      <c r="H112" s="8" t="str">
        <f t="shared" si="133"/>
        <v/>
      </c>
      <c r="I112" s="8" t="str">
        <f t="shared" si="133"/>
        <v/>
      </c>
      <c r="J112" s="8" t="str">
        <f>IF(NOT(ISBLANK(D109)),$J$32,"")</f>
        <v/>
      </c>
      <c r="K112" s="51">
        <f t="shared" ref="K112" si="134">SUM(K109:K111)</f>
        <v>0</v>
      </c>
      <c r="L112" s="51">
        <f>SUM(L109:L111)</f>
        <v>0</v>
      </c>
      <c r="M112" s="36">
        <f t="shared" ref="M112:O112" si="135">SUM(M109:M111)</f>
        <v>0</v>
      </c>
      <c r="N112" s="36">
        <f t="shared" si="135"/>
        <v>0</v>
      </c>
      <c r="O112" s="328">
        <f t="shared" si="135"/>
        <v>0</v>
      </c>
      <c r="P112" s="8">
        <f t="shared" si="130"/>
        <v>0</v>
      </c>
    </row>
    <row r="113" spans="2:16">
      <c r="B113" s="123">
        <v>21</v>
      </c>
      <c r="C113" s="137" t="str">
        <f>IF(P116&lt;&gt;0,VLOOKUP($D$7,Info_County_Code,2,FALSE),"")</f>
        <v/>
      </c>
      <c r="D113" s="397"/>
      <c r="E113" s="138"/>
      <c r="F113" s="138"/>
      <c r="G113" s="138"/>
      <c r="H113" s="116"/>
      <c r="I113" s="116"/>
      <c r="J113" s="118" t="str">
        <f>IF(NOT(ISBLANK(D113)),$J$29,"")</f>
        <v/>
      </c>
      <c r="K113" s="120"/>
      <c r="L113" s="120"/>
      <c r="M113" s="116"/>
      <c r="N113" s="116"/>
      <c r="O113" s="129"/>
      <c r="P113" s="295">
        <f t="shared" si="103"/>
        <v>0</v>
      </c>
    </row>
    <row r="114" spans="2:16">
      <c r="B114" s="123">
        <v>21</v>
      </c>
      <c r="C114" s="139" t="str">
        <f t="shared" ref="C114:I114" si="136">IF(ISBLANK(C113),"",C113)</f>
        <v/>
      </c>
      <c r="D114" s="398" t="str">
        <f t="shared" si="136"/>
        <v/>
      </c>
      <c r="E114" s="140" t="str">
        <f t="shared" si="136"/>
        <v/>
      </c>
      <c r="F114" s="140" t="str">
        <f t="shared" si="136"/>
        <v/>
      </c>
      <c r="G114" s="140" t="str">
        <f t="shared" si="136"/>
        <v/>
      </c>
      <c r="H114" s="122" t="str">
        <f t="shared" si="136"/>
        <v/>
      </c>
      <c r="I114" s="122" t="str">
        <f t="shared" si="136"/>
        <v/>
      </c>
      <c r="J114" s="119" t="str">
        <f>IF(NOT(ISBLANK(D113)),$J$30,"")</f>
        <v/>
      </c>
      <c r="K114" s="120"/>
      <c r="L114" s="120"/>
      <c r="M114" s="116"/>
      <c r="N114" s="116"/>
      <c r="O114" s="129"/>
      <c r="P114" s="295">
        <f t="shared" si="103"/>
        <v>0</v>
      </c>
    </row>
    <row r="115" spans="2:16">
      <c r="B115" s="123">
        <v>21</v>
      </c>
      <c r="C115" s="139" t="str">
        <f t="shared" ref="C115:I115" si="137">IF(ISBLANK(C113),"",C113)</f>
        <v/>
      </c>
      <c r="D115" s="399" t="str">
        <f t="shared" si="137"/>
        <v/>
      </c>
      <c r="E115" s="141" t="str">
        <f t="shared" si="137"/>
        <v/>
      </c>
      <c r="F115" s="141" t="str">
        <f t="shared" si="137"/>
        <v/>
      </c>
      <c r="G115" s="141" t="str">
        <f t="shared" si="137"/>
        <v/>
      </c>
      <c r="H115" s="119" t="str">
        <f t="shared" si="137"/>
        <v/>
      </c>
      <c r="I115" s="119" t="str">
        <f t="shared" si="137"/>
        <v/>
      </c>
      <c r="J115" s="119" t="str">
        <f>IF(NOT(ISBLANK(D113)),$J$31,"")</f>
        <v/>
      </c>
      <c r="K115" s="120"/>
      <c r="L115" s="120"/>
      <c r="M115" s="116"/>
      <c r="N115" s="116"/>
      <c r="O115" s="129"/>
      <c r="P115" s="295">
        <f t="shared" si="103"/>
        <v>0</v>
      </c>
    </row>
    <row r="116" spans="2:16" ht="15.75">
      <c r="B116" s="364">
        <v>21</v>
      </c>
      <c r="C116" s="22" t="str">
        <f t="shared" ref="C116:I116" si="138">IF(ISBLANK(C113),"",C113)</f>
        <v/>
      </c>
      <c r="D116" s="401" t="str">
        <f t="shared" si="138"/>
        <v/>
      </c>
      <c r="E116" s="23" t="str">
        <f t="shared" si="138"/>
        <v/>
      </c>
      <c r="F116" s="23" t="str">
        <f t="shared" si="138"/>
        <v/>
      </c>
      <c r="G116" s="23" t="str">
        <f t="shared" si="138"/>
        <v/>
      </c>
      <c r="H116" s="8" t="str">
        <f t="shared" si="138"/>
        <v/>
      </c>
      <c r="I116" s="8" t="str">
        <f t="shared" si="138"/>
        <v/>
      </c>
      <c r="J116" s="8" t="str">
        <f>IF(NOT(ISBLANK(D113)),$J$32,"")</f>
        <v/>
      </c>
      <c r="K116" s="51">
        <f t="shared" ref="K116" si="139">SUM(K113:K115)</f>
        <v>0</v>
      </c>
      <c r="L116" s="51">
        <f>SUM(L113:L115)</f>
        <v>0</v>
      </c>
      <c r="M116" s="36">
        <f t="shared" ref="M116:O116" si="140">SUM(M113:M115)</f>
        <v>0</v>
      </c>
      <c r="N116" s="36">
        <f t="shared" si="140"/>
        <v>0</v>
      </c>
      <c r="O116" s="328">
        <f t="shared" si="140"/>
        <v>0</v>
      </c>
      <c r="P116" s="8">
        <f t="shared" si="103"/>
        <v>0</v>
      </c>
    </row>
    <row r="117" spans="2:16">
      <c r="B117" s="123">
        <v>22</v>
      </c>
      <c r="C117" s="137" t="str">
        <f>IF(P120&lt;&gt;0,VLOOKUP($D$7,Info_County_Code,2,FALSE),"")</f>
        <v/>
      </c>
      <c r="D117" s="397"/>
      <c r="E117" s="138"/>
      <c r="F117" s="138"/>
      <c r="G117" s="138"/>
      <c r="H117" s="116"/>
      <c r="I117" s="116"/>
      <c r="J117" s="118" t="str">
        <f>IF(NOT(ISBLANK(D117)),$J$29,"")</f>
        <v/>
      </c>
      <c r="K117" s="120"/>
      <c r="L117" s="120"/>
      <c r="M117" s="116"/>
      <c r="N117" s="116"/>
      <c r="O117" s="129"/>
      <c r="P117" s="295">
        <f t="shared" ref="P117:P120" si="141">SUM(K117:O117)</f>
        <v>0</v>
      </c>
    </row>
    <row r="118" spans="2:16">
      <c r="B118" s="123">
        <v>22</v>
      </c>
      <c r="C118" s="139" t="str">
        <f t="shared" ref="C118:I118" si="142">IF(ISBLANK(C117),"",C117)</f>
        <v/>
      </c>
      <c r="D118" s="398" t="str">
        <f t="shared" si="142"/>
        <v/>
      </c>
      <c r="E118" s="140" t="str">
        <f t="shared" si="142"/>
        <v/>
      </c>
      <c r="F118" s="140" t="str">
        <f t="shared" si="142"/>
        <v/>
      </c>
      <c r="G118" s="140" t="str">
        <f t="shared" si="142"/>
        <v/>
      </c>
      <c r="H118" s="122" t="str">
        <f t="shared" si="142"/>
        <v/>
      </c>
      <c r="I118" s="122" t="str">
        <f t="shared" si="142"/>
        <v/>
      </c>
      <c r="J118" s="119" t="str">
        <f>IF(NOT(ISBLANK(D117)),$J$30,"")</f>
        <v/>
      </c>
      <c r="K118" s="120"/>
      <c r="L118" s="120"/>
      <c r="M118" s="116"/>
      <c r="N118" s="116"/>
      <c r="O118" s="129"/>
      <c r="P118" s="295">
        <f t="shared" si="141"/>
        <v>0</v>
      </c>
    </row>
    <row r="119" spans="2:16">
      <c r="B119" s="123">
        <v>22</v>
      </c>
      <c r="C119" s="139" t="str">
        <f t="shared" ref="C119:I119" si="143">IF(ISBLANK(C117),"",C117)</f>
        <v/>
      </c>
      <c r="D119" s="399" t="str">
        <f t="shared" si="143"/>
        <v/>
      </c>
      <c r="E119" s="141" t="str">
        <f t="shared" si="143"/>
        <v/>
      </c>
      <c r="F119" s="141" t="str">
        <f t="shared" si="143"/>
        <v/>
      </c>
      <c r="G119" s="141" t="str">
        <f t="shared" si="143"/>
        <v/>
      </c>
      <c r="H119" s="119" t="str">
        <f t="shared" si="143"/>
        <v/>
      </c>
      <c r="I119" s="119" t="str">
        <f t="shared" si="143"/>
        <v/>
      </c>
      <c r="J119" s="119" t="str">
        <f>IF(NOT(ISBLANK(D117)),$J$31,"")</f>
        <v/>
      </c>
      <c r="K119" s="120"/>
      <c r="L119" s="120"/>
      <c r="M119" s="116"/>
      <c r="N119" s="116"/>
      <c r="O119" s="129"/>
      <c r="P119" s="295">
        <f t="shared" si="141"/>
        <v>0</v>
      </c>
    </row>
    <row r="120" spans="2:16" ht="15.75">
      <c r="B120" s="364">
        <v>22</v>
      </c>
      <c r="C120" s="22" t="str">
        <f t="shared" ref="C120:I120" si="144">IF(ISBLANK(C117),"",C117)</f>
        <v/>
      </c>
      <c r="D120" s="401" t="str">
        <f t="shared" si="144"/>
        <v/>
      </c>
      <c r="E120" s="23" t="str">
        <f t="shared" si="144"/>
        <v/>
      </c>
      <c r="F120" s="23" t="str">
        <f t="shared" si="144"/>
        <v/>
      </c>
      <c r="G120" s="23" t="str">
        <f t="shared" si="144"/>
        <v/>
      </c>
      <c r="H120" s="8" t="str">
        <f t="shared" si="144"/>
        <v/>
      </c>
      <c r="I120" s="8" t="str">
        <f t="shared" si="144"/>
        <v/>
      </c>
      <c r="J120" s="8" t="str">
        <f>IF(NOT(ISBLANK(D117)),$J$32,"")</f>
        <v/>
      </c>
      <c r="K120" s="51">
        <f t="shared" ref="K120" si="145">SUM(K117:K119)</f>
        <v>0</v>
      </c>
      <c r="L120" s="51">
        <f>SUM(L117:L119)</f>
        <v>0</v>
      </c>
      <c r="M120" s="36">
        <f t="shared" ref="M120:O120" si="146">SUM(M117:M119)</f>
        <v>0</v>
      </c>
      <c r="N120" s="36">
        <f t="shared" si="146"/>
        <v>0</v>
      </c>
      <c r="O120" s="328">
        <f t="shared" si="146"/>
        <v>0</v>
      </c>
      <c r="P120" s="8">
        <f t="shared" si="141"/>
        <v>0</v>
      </c>
    </row>
    <row r="121" spans="2:16">
      <c r="B121" s="123">
        <v>23</v>
      </c>
      <c r="C121" s="137" t="str">
        <f>IF(P124&lt;&gt;0,VLOOKUP($D$7,Info_County_Code,2,FALSE),"")</f>
        <v/>
      </c>
      <c r="D121" s="397"/>
      <c r="E121" s="138"/>
      <c r="F121" s="138"/>
      <c r="G121" s="138"/>
      <c r="H121" s="116"/>
      <c r="I121" s="116"/>
      <c r="J121" s="118" t="str">
        <f>IF(NOT(ISBLANK(D121)),$J$29,"")</f>
        <v/>
      </c>
      <c r="K121" s="120"/>
      <c r="L121" s="120"/>
      <c r="M121" s="116"/>
      <c r="N121" s="116"/>
      <c r="O121" s="129"/>
      <c r="P121" s="295">
        <f t="shared" si="103"/>
        <v>0</v>
      </c>
    </row>
    <row r="122" spans="2:16">
      <c r="B122" s="123">
        <v>23</v>
      </c>
      <c r="C122" s="139" t="str">
        <f t="shared" ref="C122:I122" si="147">IF(ISBLANK(C121),"",C121)</f>
        <v/>
      </c>
      <c r="D122" s="398" t="str">
        <f t="shared" si="147"/>
        <v/>
      </c>
      <c r="E122" s="140" t="str">
        <f t="shared" si="147"/>
        <v/>
      </c>
      <c r="F122" s="140" t="str">
        <f t="shared" si="147"/>
        <v/>
      </c>
      <c r="G122" s="140" t="str">
        <f t="shared" si="147"/>
        <v/>
      </c>
      <c r="H122" s="122" t="str">
        <f t="shared" si="147"/>
        <v/>
      </c>
      <c r="I122" s="122" t="str">
        <f t="shared" si="147"/>
        <v/>
      </c>
      <c r="J122" s="119" t="str">
        <f>IF(NOT(ISBLANK(D121)),$J$30,"")</f>
        <v/>
      </c>
      <c r="K122" s="120"/>
      <c r="L122" s="120"/>
      <c r="M122" s="116"/>
      <c r="N122" s="116"/>
      <c r="O122" s="129"/>
      <c r="P122" s="295">
        <f t="shared" si="103"/>
        <v>0</v>
      </c>
    </row>
    <row r="123" spans="2:16">
      <c r="B123" s="123">
        <v>23</v>
      </c>
      <c r="C123" s="139" t="str">
        <f t="shared" ref="C123:I123" si="148">IF(ISBLANK(C121),"",C121)</f>
        <v/>
      </c>
      <c r="D123" s="399" t="str">
        <f t="shared" si="148"/>
        <v/>
      </c>
      <c r="E123" s="141" t="str">
        <f t="shared" si="148"/>
        <v/>
      </c>
      <c r="F123" s="141" t="str">
        <f t="shared" si="148"/>
        <v/>
      </c>
      <c r="G123" s="141" t="str">
        <f t="shared" si="148"/>
        <v/>
      </c>
      <c r="H123" s="119" t="str">
        <f t="shared" si="148"/>
        <v/>
      </c>
      <c r="I123" s="119" t="str">
        <f t="shared" si="148"/>
        <v/>
      </c>
      <c r="J123" s="119" t="str">
        <f>IF(NOT(ISBLANK(D121)),$J$31,"")</f>
        <v/>
      </c>
      <c r="K123" s="120"/>
      <c r="L123" s="120"/>
      <c r="M123" s="116"/>
      <c r="N123" s="116"/>
      <c r="O123" s="129"/>
      <c r="P123" s="295">
        <f t="shared" si="103"/>
        <v>0</v>
      </c>
    </row>
    <row r="124" spans="2:16" ht="15.75">
      <c r="B124" s="364">
        <v>23</v>
      </c>
      <c r="C124" s="22" t="str">
        <f t="shared" ref="C124:I124" si="149">IF(ISBLANK(C121),"",C121)</f>
        <v/>
      </c>
      <c r="D124" s="401" t="str">
        <f t="shared" si="149"/>
        <v/>
      </c>
      <c r="E124" s="23" t="str">
        <f t="shared" si="149"/>
        <v/>
      </c>
      <c r="F124" s="23" t="str">
        <f t="shared" si="149"/>
        <v/>
      </c>
      <c r="G124" s="23" t="str">
        <f t="shared" si="149"/>
        <v/>
      </c>
      <c r="H124" s="8" t="str">
        <f t="shared" si="149"/>
        <v/>
      </c>
      <c r="I124" s="8" t="str">
        <f t="shared" si="149"/>
        <v/>
      </c>
      <c r="J124" s="8" t="str">
        <f>IF(NOT(ISBLANK(D121)),$J$32,"")</f>
        <v/>
      </c>
      <c r="K124" s="51">
        <f t="shared" ref="K124" si="150">SUM(K121:K123)</f>
        <v>0</v>
      </c>
      <c r="L124" s="51">
        <f>SUM(L121:L123)</f>
        <v>0</v>
      </c>
      <c r="M124" s="36">
        <f t="shared" ref="M124:O124" si="151">SUM(M121:M123)</f>
        <v>0</v>
      </c>
      <c r="N124" s="36">
        <f t="shared" si="151"/>
        <v>0</v>
      </c>
      <c r="O124" s="328">
        <f t="shared" si="151"/>
        <v>0</v>
      </c>
      <c r="P124" s="8">
        <f t="shared" si="103"/>
        <v>0</v>
      </c>
    </row>
    <row r="125" spans="2:16">
      <c r="B125" s="123">
        <v>24</v>
      </c>
      <c r="C125" s="137" t="str">
        <f>IF(P128&lt;&gt;0,VLOOKUP($D$7,Info_County_Code,2,FALSE),"")</f>
        <v/>
      </c>
      <c r="D125" s="397"/>
      <c r="E125" s="138"/>
      <c r="F125" s="138"/>
      <c r="G125" s="138"/>
      <c r="H125" s="116"/>
      <c r="I125" s="116"/>
      <c r="J125" s="118" t="str">
        <f>IF(NOT(ISBLANK(D125)),$J$29,"")</f>
        <v/>
      </c>
      <c r="K125" s="120"/>
      <c r="L125" s="120"/>
      <c r="M125" s="116"/>
      <c r="N125" s="116"/>
      <c r="O125" s="129"/>
      <c r="P125" s="295">
        <f t="shared" ref="P125:P128" si="152">SUM(K125:O125)</f>
        <v>0</v>
      </c>
    </row>
    <row r="126" spans="2:16">
      <c r="B126" s="123">
        <v>24</v>
      </c>
      <c r="C126" s="139" t="str">
        <f t="shared" ref="C126:I126" si="153">IF(ISBLANK(C125),"",C125)</f>
        <v/>
      </c>
      <c r="D126" s="398" t="str">
        <f t="shared" si="153"/>
        <v/>
      </c>
      <c r="E126" s="140" t="str">
        <f t="shared" si="153"/>
        <v/>
      </c>
      <c r="F126" s="140" t="str">
        <f t="shared" si="153"/>
        <v/>
      </c>
      <c r="G126" s="140" t="str">
        <f t="shared" si="153"/>
        <v/>
      </c>
      <c r="H126" s="122" t="str">
        <f t="shared" si="153"/>
        <v/>
      </c>
      <c r="I126" s="122" t="str">
        <f t="shared" si="153"/>
        <v/>
      </c>
      <c r="J126" s="119" t="str">
        <f>IF(NOT(ISBLANK(D125)),$J$30,"")</f>
        <v/>
      </c>
      <c r="K126" s="120"/>
      <c r="L126" s="120"/>
      <c r="M126" s="116"/>
      <c r="N126" s="116"/>
      <c r="O126" s="129"/>
      <c r="P126" s="295">
        <f t="shared" si="152"/>
        <v>0</v>
      </c>
    </row>
    <row r="127" spans="2:16">
      <c r="B127" s="123">
        <v>24</v>
      </c>
      <c r="C127" s="139" t="str">
        <f t="shared" ref="C127:I127" si="154">IF(ISBLANK(C125),"",C125)</f>
        <v/>
      </c>
      <c r="D127" s="399" t="str">
        <f t="shared" si="154"/>
        <v/>
      </c>
      <c r="E127" s="141" t="str">
        <f t="shared" si="154"/>
        <v/>
      </c>
      <c r="F127" s="141" t="str">
        <f t="shared" si="154"/>
        <v/>
      </c>
      <c r="G127" s="141" t="str">
        <f t="shared" si="154"/>
        <v/>
      </c>
      <c r="H127" s="119" t="str">
        <f t="shared" si="154"/>
        <v/>
      </c>
      <c r="I127" s="119" t="str">
        <f t="shared" si="154"/>
        <v/>
      </c>
      <c r="J127" s="119" t="str">
        <f>IF(NOT(ISBLANK(D125)),$J$31,"")</f>
        <v/>
      </c>
      <c r="K127" s="120"/>
      <c r="L127" s="120"/>
      <c r="M127" s="116"/>
      <c r="N127" s="116"/>
      <c r="O127" s="129"/>
      <c r="P127" s="295">
        <f t="shared" si="152"/>
        <v>0</v>
      </c>
    </row>
    <row r="128" spans="2:16" ht="15.75">
      <c r="B128" s="364">
        <v>24</v>
      </c>
      <c r="C128" s="22" t="str">
        <f t="shared" ref="C128:I128" si="155">IF(ISBLANK(C125),"",C125)</f>
        <v/>
      </c>
      <c r="D128" s="401" t="str">
        <f t="shared" si="155"/>
        <v/>
      </c>
      <c r="E128" s="23" t="str">
        <f t="shared" si="155"/>
        <v/>
      </c>
      <c r="F128" s="23" t="str">
        <f t="shared" si="155"/>
        <v/>
      </c>
      <c r="G128" s="23" t="str">
        <f t="shared" si="155"/>
        <v/>
      </c>
      <c r="H128" s="8" t="str">
        <f t="shared" si="155"/>
        <v/>
      </c>
      <c r="I128" s="8" t="str">
        <f t="shared" si="155"/>
        <v/>
      </c>
      <c r="J128" s="8" t="str">
        <f>IF(NOT(ISBLANK(D125)),$J$32,"")</f>
        <v/>
      </c>
      <c r="K128" s="51">
        <f t="shared" ref="K128" si="156">SUM(K125:K127)</f>
        <v>0</v>
      </c>
      <c r="L128" s="51">
        <f>SUM(L125:L127)</f>
        <v>0</v>
      </c>
      <c r="M128" s="36">
        <f t="shared" ref="M128:O128" si="157">SUM(M125:M127)</f>
        <v>0</v>
      </c>
      <c r="N128" s="36">
        <f t="shared" si="157"/>
        <v>0</v>
      </c>
      <c r="O128" s="328">
        <f t="shared" si="157"/>
        <v>0</v>
      </c>
      <c r="P128" s="8">
        <f t="shared" si="152"/>
        <v>0</v>
      </c>
    </row>
    <row r="129" spans="2:16">
      <c r="B129" s="123">
        <v>25</v>
      </c>
      <c r="C129" s="137" t="str">
        <f>IF(P132&lt;&gt;0,VLOOKUP($D$7,Info_County_Code,2,FALSE),"")</f>
        <v/>
      </c>
      <c r="D129" s="397"/>
      <c r="E129" s="138"/>
      <c r="F129" s="138"/>
      <c r="G129" s="138"/>
      <c r="H129" s="116"/>
      <c r="I129" s="116"/>
      <c r="J129" s="118" t="str">
        <f>IF(NOT(ISBLANK(D129)),$J$29,"")</f>
        <v/>
      </c>
      <c r="K129" s="120"/>
      <c r="L129" s="120"/>
      <c r="M129" s="116"/>
      <c r="N129" s="116"/>
      <c r="O129" s="129"/>
      <c r="P129" s="295">
        <f t="shared" si="103"/>
        <v>0</v>
      </c>
    </row>
    <row r="130" spans="2:16">
      <c r="B130" s="123">
        <v>25</v>
      </c>
      <c r="C130" s="139" t="str">
        <f t="shared" ref="C130:I130" si="158">IF(ISBLANK(C129),"",C129)</f>
        <v/>
      </c>
      <c r="D130" s="398" t="str">
        <f t="shared" si="158"/>
        <v/>
      </c>
      <c r="E130" s="140" t="str">
        <f t="shared" si="158"/>
        <v/>
      </c>
      <c r="F130" s="140" t="str">
        <f t="shared" si="158"/>
        <v/>
      </c>
      <c r="G130" s="140" t="str">
        <f t="shared" si="158"/>
        <v/>
      </c>
      <c r="H130" s="122" t="str">
        <f t="shared" si="158"/>
        <v/>
      </c>
      <c r="I130" s="122" t="str">
        <f t="shared" si="158"/>
        <v/>
      </c>
      <c r="J130" s="119" t="str">
        <f>IF(NOT(ISBLANK(D129)),$J$30,"")</f>
        <v/>
      </c>
      <c r="K130" s="120"/>
      <c r="L130" s="120"/>
      <c r="M130" s="116"/>
      <c r="N130" s="116"/>
      <c r="O130" s="129"/>
      <c r="P130" s="295">
        <f t="shared" si="103"/>
        <v>0</v>
      </c>
    </row>
    <row r="131" spans="2:16">
      <c r="B131" s="123">
        <v>25</v>
      </c>
      <c r="C131" s="139" t="str">
        <f t="shared" ref="C131:I131" si="159">IF(ISBLANK(C129),"",C129)</f>
        <v/>
      </c>
      <c r="D131" s="399" t="str">
        <f t="shared" si="159"/>
        <v/>
      </c>
      <c r="E131" s="141" t="str">
        <f t="shared" si="159"/>
        <v/>
      </c>
      <c r="F131" s="141" t="str">
        <f t="shared" si="159"/>
        <v/>
      </c>
      <c r="G131" s="141" t="str">
        <f t="shared" si="159"/>
        <v/>
      </c>
      <c r="H131" s="119" t="str">
        <f t="shared" si="159"/>
        <v/>
      </c>
      <c r="I131" s="119" t="str">
        <f t="shared" si="159"/>
        <v/>
      </c>
      <c r="J131" s="119" t="str">
        <f>IF(NOT(ISBLANK(D129)),$J$31,"")</f>
        <v/>
      </c>
      <c r="K131" s="120"/>
      <c r="L131" s="120"/>
      <c r="M131" s="116"/>
      <c r="N131" s="116"/>
      <c r="O131" s="129"/>
      <c r="P131" s="295">
        <f t="shared" si="103"/>
        <v>0</v>
      </c>
    </row>
    <row r="132" spans="2:16" ht="15.75">
      <c r="B132" s="364">
        <v>25</v>
      </c>
      <c r="C132" s="22" t="str">
        <f t="shared" ref="C132:I132" si="160">IF(ISBLANK(C129),"",C129)</f>
        <v/>
      </c>
      <c r="D132" s="401" t="str">
        <f t="shared" si="160"/>
        <v/>
      </c>
      <c r="E132" s="23" t="str">
        <f t="shared" si="160"/>
        <v/>
      </c>
      <c r="F132" s="23" t="str">
        <f t="shared" si="160"/>
        <v/>
      </c>
      <c r="G132" s="23" t="str">
        <f t="shared" si="160"/>
        <v/>
      </c>
      <c r="H132" s="8" t="str">
        <f t="shared" si="160"/>
        <v/>
      </c>
      <c r="I132" s="8" t="str">
        <f t="shared" si="160"/>
        <v/>
      </c>
      <c r="J132" s="8" t="str">
        <f>IF(NOT(ISBLANK(D129)),$J$32,"")</f>
        <v/>
      </c>
      <c r="K132" s="51">
        <f t="shared" ref="K132" si="161">SUM(K129:K131)</f>
        <v>0</v>
      </c>
      <c r="L132" s="51">
        <f>SUM(L129:L131)</f>
        <v>0</v>
      </c>
      <c r="M132" s="36">
        <f t="shared" ref="M132:O132" si="162">SUM(M129:M131)</f>
        <v>0</v>
      </c>
      <c r="N132" s="36">
        <f t="shared" si="162"/>
        <v>0</v>
      </c>
      <c r="O132" s="328">
        <f t="shared" si="162"/>
        <v>0</v>
      </c>
      <c r="P132" s="8">
        <f t="shared" si="103"/>
        <v>0</v>
      </c>
    </row>
    <row r="133" spans="2:16"/>
    <row r="134" spans="2:16"/>
    <row r="135" spans="2:16"/>
    <row r="136" spans="2:16"/>
    <row r="137" spans="2:16"/>
    <row r="138" spans="2:16"/>
    <row r="139" spans="2:16"/>
    <row r="140" spans="2:16"/>
    <row r="141" spans="2:16"/>
    <row r="142" spans="2:16"/>
    <row r="143" spans="2:16"/>
    <row r="144" spans="2:16"/>
    <row r="145"/>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honeticPr fontId="44" type="noConversion"/>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workbookViewId="0"/>
  </sheetViews>
  <sheetFormatPr defaultColWidth="0" defaultRowHeight="15" zeroHeight="1"/>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c r="A1" s="108"/>
      <c r="B1" s="66"/>
      <c r="C1" s="66"/>
      <c r="D1" s="66"/>
      <c r="E1" s="108"/>
      <c r="F1" s="108"/>
      <c r="G1" s="108"/>
      <c r="H1" s="108"/>
      <c r="I1" s="108"/>
      <c r="J1" s="108"/>
      <c r="K1" s="108"/>
      <c r="L1" s="108"/>
      <c r="M1" s="108"/>
      <c r="N1" s="108"/>
      <c r="O1" s="108"/>
      <c r="P1" s="108"/>
      <c r="Q1" s="108"/>
      <c r="R1" s="108"/>
      <c r="S1" s="108"/>
      <c r="T1" s="108"/>
      <c r="U1" s="108"/>
      <c r="V1" s="108"/>
    </row>
    <row r="2" spans="1:22" s="323" customFormat="1" ht="18">
      <c r="B2" s="394" t="str">
        <f>'1. Information'!B2</f>
        <v>Version 7/1/2018</v>
      </c>
    </row>
    <row r="3" spans="1:22" ht="18">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c r="A4" s="108"/>
      <c r="B4" s="227" t="str">
        <f>'1. Information'!B4</f>
        <v>Fiscal Year 2017-18</v>
      </c>
      <c r="C4" s="108"/>
      <c r="D4" s="1"/>
      <c r="E4" s="1"/>
      <c r="F4" s="1"/>
      <c r="G4" s="1"/>
      <c r="H4" s="1"/>
      <c r="I4" s="1"/>
      <c r="J4" s="108"/>
      <c r="K4" s="108"/>
      <c r="L4" s="108"/>
      <c r="M4" s="108"/>
      <c r="N4" s="108"/>
      <c r="O4" s="108"/>
      <c r="P4" s="108"/>
      <c r="Q4" s="108"/>
      <c r="R4" s="108"/>
      <c r="S4" s="108"/>
    </row>
    <row r="5" spans="1:22" ht="18">
      <c r="A5" s="108"/>
      <c r="B5" s="53" t="s">
        <v>138</v>
      </c>
      <c r="C5" s="108"/>
      <c r="D5" s="40"/>
      <c r="E5" s="40"/>
      <c r="F5" s="40"/>
      <c r="G5" s="40"/>
      <c r="H5" s="40"/>
      <c r="I5" s="40"/>
      <c r="J5" s="108"/>
      <c r="K5" s="108"/>
      <c r="L5" s="108"/>
      <c r="M5" s="108"/>
      <c r="N5" s="108"/>
      <c r="O5" s="108"/>
      <c r="P5" s="108"/>
      <c r="Q5" s="108"/>
      <c r="R5" s="108"/>
      <c r="S5" s="108"/>
    </row>
    <row r="6" spans="1:22" ht="15.75">
      <c r="A6" s="108"/>
      <c r="B6" s="108"/>
      <c r="C6" s="108"/>
      <c r="D6" s="93"/>
      <c r="E6" s="93"/>
      <c r="F6" s="93"/>
      <c r="G6" s="93"/>
      <c r="H6" s="93"/>
      <c r="I6" s="108"/>
      <c r="J6" s="108"/>
      <c r="K6" s="108"/>
      <c r="L6" s="108"/>
      <c r="M6" s="108"/>
      <c r="N6" s="108"/>
      <c r="O6" s="108"/>
      <c r="P6" s="108"/>
      <c r="Q6" s="108"/>
      <c r="R6" s="108"/>
      <c r="S6" s="108"/>
    </row>
    <row r="7" spans="1:22" ht="15.75">
      <c r="A7" s="108"/>
      <c r="B7" s="108"/>
      <c r="C7" s="98" t="s">
        <v>1</v>
      </c>
      <c r="D7" s="9" t="str">
        <f>IF(ISBLANK('1. Information'!D8),"",'1. Information'!D8)</f>
        <v>Sonoma</v>
      </c>
      <c r="F7" s="94" t="s">
        <v>2</v>
      </c>
      <c r="G7" s="38">
        <f>IF(ISBLANK('1. Information'!D7),"",'1. Information'!D7)</f>
        <v>43482</v>
      </c>
      <c r="I7" s="108"/>
      <c r="J7" s="108"/>
      <c r="K7" s="108"/>
      <c r="L7"/>
      <c r="M7"/>
      <c r="N7"/>
      <c r="O7"/>
      <c r="P7"/>
      <c r="Q7"/>
      <c r="R7"/>
      <c r="S7"/>
    </row>
    <row r="8" spans="1:22" ht="15.75">
      <c r="A8" s="108"/>
      <c r="B8" s="108"/>
      <c r="C8" s="3"/>
      <c r="D8" s="3"/>
      <c r="E8" s="16"/>
      <c r="F8" s="3"/>
      <c r="G8" s="80"/>
      <c r="H8" s="110"/>
      <c r="I8" s="108"/>
      <c r="J8" s="108"/>
      <c r="K8" s="108"/>
      <c r="L8"/>
      <c r="M8"/>
      <c r="N8"/>
      <c r="O8"/>
      <c r="P8"/>
      <c r="Q8"/>
      <c r="R8"/>
      <c r="S8"/>
    </row>
    <row r="9" spans="1:22" ht="18.75" thickBot="1">
      <c r="A9" s="108"/>
      <c r="B9" s="228" t="s">
        <v>260</v>
      </c>
      <c r="C9" s="55"/>
      <c r="D9" s="55"/>
      <c r="E9" s="69"/>
      <c r="F9" s="55"/>
      <c r="G9" s="81"/>
      <c r="H9" s="114"/>
      <c r="I9" s="112"/>
      <c r="J9" s="112"/>
      <c r="K9" s="112"/>
      <c r="L9"/>
      <c r="M9"/>
      <c r="N9"/>
      <c r="O9"/>
      <c r="P9"/>
      <c r="Q9"/>
      <c r="R9"/>
      <c r="S9"/>
    </row>
    <row r="10" spans="1:22" ht="16.5" thickTop="1">
      <c r="A10" s="108"/>
      <c r="B10" s="3"/>
      <c r="C10" s="3"/>
      <c r="D10" s="3"/>
      <c r="E10" s="16"/>
      <c r="F10" s="3"/>
      <c r="G10" s="80"/>
      <c r="H10" s="110"/>
      <c r="I10" s="108"/>
      <c r="J10" s="108"/>
      <c r="K10" s="108"/>
      <c r="L10"/>
      <c r="M10"/>
      <c r="N10"/>
      <c r="O10"/>
      <c r="P10"/>
      <c r="Q10"/>
      <c r="R10"/>
    </row>
    <row r="11" spans="1:22" ht="15.75">
      <c r="A11" s="108"/>
      <c r="B11" s="108"/>
      <c r="C11" s="3"/>
      <c r="D11" s="3"/>
      <c r="E11" s="316"/>
      <c r="F11" s="279" t="s">
        <v>27</v>
      </c>
      <c r="G11" s="258" t="s">
        <v>29</v>
      </c>
      <c r="H11" s="279" t="s">
        <v>32</v>
      </c>
      <c r="I11" s="321" t="s">
        <v>246</v>
      </c>
      <c r="J11" s="279" t="s">
        <v>247</v>
      </c>
      <c r="K11" s="279" t="s">
        <v>248</v>
      </c>
      <c r="L11"/>
      <c r="M11"/>
      <c r="N11"/>
      <c r="O11" s="108"/>
      <c r="P11" s="108"/>
    </row>
    <row r="12" spans="1:22" ht="15.75">
      <c r="A12" s="108"/>
      <c r="B12" s="108"/>
      <c r="C12" s="108"/>
      <c r="D12" s="3"/>
      <c r="E12" s="16"/>
      <c r="F12" s="346" t="s">
        <v>214</v>
      </c>
      <c r="G12" s="469" t="s">
        <v>213</v>
      </c>
      <c r="H12" s="470"/>
      <c r="I12" s="470"/>
      <c r="J12" s="471"/>
      <c r="K12" s="333"/>
      <c r="L12"/>
      <c r="M12"/>
      <c r="N12"/>
      <c r="O12" s="108"/>
      <c r="P12" s="108"/>
    </row>
    <row r="13" spans="1:22" ht="47.25">
      <c r="A13" s="108"/>
      <c r="B13" s="108"/>
      <c r="C13" s="5"/>
      <c r="D13" s="5"/>
      <c r="E13" s="5"/>
      <c r="F13" s="30" t="s">
        <v>300</v>
      </c>
      <c r="G13" s="27" t="s">
        <v>5</v>
      </c>
      <c r="H13" s="27" t="s">
        <v>6</v>
      </c>
      <c r="I13" s="27" t="s">
        <v>31</v>
      </c>
      <c r="J13" s="27" t="s">
        <v>15</v>
      </c>
      <c r="K13" s="303" t="s">
        <v>278</v>
      </c>
      <c r="L13"/>
      <c r="M13"/>
      <c r="N13" s="108"/>
      <c r="O13" s="108"/>
    </row>
    <row r="14" spans="1:22" ht="15.75">
      <c r="A14" s="108"/>
      <c r="B14" s="101">
        <v>1</v>
      </c>
      <c r="C14" s="454" t="s">
        <v>16</v>
      </c>
      <c r="D14" s="454"/>
      <c r="E14" s="451"/>
      <c r="F14" s="292"/>
      <c r="G14" s="142"/>
      <c r="H14" s="142"/>
      <c r="I14" s="142"/>
      <c r="J14" s="142"/>
      <c r="K14" s="294">
        <f>SUM(F14:J14)</f>
        <v>0</v>
      </c>
      <c r="L14"/>
      <c r="M14"/>
      <c r="N14" s="108"/>
      <c r="O14" s="108"/>
    </row>
    <row r="15" spans="1:22" ht="15.75">
      <c r="A15" s="108"/>
      <c r="B15" s="101">
        <v>2</v>
      </c>
      <c r="C15" s="454" t="s">
        <v>17</v>
      </c>
      <c r="D15" s="454"/>
      <c r="E15" s="451"/>
      <c r="F15" s="292"/>
      <c r="G15" s="142"/>
      <c r="H15" s="142"/>
      <c r="I15" s="142"/>
      <c r="J15" s="142"/>
      <c r="K15" s="294">
        <f t="shared" ref="K15:K19" si="0">SUM(F15:J15)</f>
        <v>0</v>
      </c>
      <c r="L15"/>
      <c r="M15"/>
      <c r="N15" s="108"/>
      <c r="O15" s="108"/>
    </row>
    <row r="16" spans="1:22" ht="15.75">
      <c r="A16" s="108"/>
      <c r="B16" s="101">
        <v>3</v>
      </c>
      <c r="C16" s="454" t="s">
        <v>238</v>
      </c>
      <c r="D16" s="454"/>
      <c r="E16" s="451"/>
      <c r="F16" s="292"/>
      <c r="G16" s="357"/>
      <c r="H16" s="357"/>
      <c r="I16" s="357"/>
      <c r="J16" s="357"/>
      <c r="K16" s="294">
        <f t="shared" si="0"/>
        <v>0</v>
      </c>
      <c r="L16"/>
      <c r="M16"/>
      <c r="N16" s="108"/>
      <c r="O16" s="108"/>
    </row>
    <row r="17" spans="1:22" ht="15.75">
      <c r="A17" s="108"/>
      <c r="B17" s="101">
        <v>4</v>
      </c>
      <c r="C17" s="454" t="s">
        <v>221</v>
      </c>
      <c r="D17" s="454"/>
      <c r="E17" s="451"/>
      <c r="F17" s="369"/>
      <c r="G17" s="119"/>
      <c r="H17" s="119"/>
      <c r="I17" s="119"/>
      <c r="J17" s="119"/>
      <c r="K17" s="294">
        <f t="shared" si="0"/>
        <v>0</v>
      </c>
      <c r="L17"/>
      <c r="M17"/>
      <c r="N17" s="108"/>
      <c r="O17" s="108"/>
    </row>
    <row r="18" spans="1:22" ht="15.75">
      <c r="A18" s="108"/>
      <c r="B18" s="101">
        <v>5</v>
      </c>
      <c r="C18" s="454" t="s">
        <v>222</v>
      </c>
      <c r="D18" s="454"/>
      <c r="E18" s="451"/>
      <c r="F18" s="369"/>
      <c r="G18" s="119"/>
      <c r="H18" s="119"/>
      <c r="I18" s="119"/>
      <c r="J18" s="119"/>
      <c r="K18" s="294">
        <f t="shared" si="0"/>
        <v>0</v>
      </c>
      <c r="L18"/>
      <c r="M18"/>
      <c r="N18" s="108"/>
      <c r="O18" s="108"/>
    </row>
    <row r="19" spans="1:22" ht="15.75">
      <c r="A19" s="108"/>
      <c r="B19" s="101">
        <v>6</v>
      </c>
      <c r="C19" s="451" t="s">
        <v>174</v>
      </c>
      <c r="D19" s="452"/>
      <c r="E19" s="453"/>
      <c r="F19" s="122">
        <f>SUM(E28:E32)</f>
        <v>0</v>
      </c>
      <c r="G19" s="121">
        <f t="shared" ref="G19:I19" si="1">SUM(F28:F32)</f>
        <v>0</v>
      </c>
      <c r="H19" s="122">
        <f t="shared" si="1"/>
        <v>0</v>
      </c>
      <c r="I19" s="122">
        <f t="shared" si="1"/>
        <v>0</v>
      </c>
      <c r="J19" s="122">
        <f>SUM(I28:I32)</f>
        <v>0</v>
      </c>
      <c r="K19" s="295">
        <f t="shared" si="0"/>
        <v>0</v>
      </c>
      <c r="L19"/>
      <c r="M19"/>
      <c r="N19" s="108"/>
      <c r="O19" s="108"/>
    </row>
    <row r="20" spans="1:22" ht="30.95" customHeight="1">
      <c r="A20" s="108"/>
      <c r="B20" s="101">
        <v>7</v>
      </c>
      <c r="C20" s="464" t="s">
        <v>220</v>
      </c>
      <c r="D20" s="464"/>
      <c r="E20" s="464"/>
      <c r="F20" s="8">
        <f>SUM(F14:F16,F18:F19)</f>
        <v>0</v>
      </c>
      <c r="G20" s="43">
        <f t="shared" ref="G20:J20" si="2">SUM(G14:G16,G18:G19)</f>
        <v>0</v>
      </c>
      <c r="H20" s="7">
        <f t="shared" si="2"/>
        <v>0</v>
      </c>
      <c r="I20" s="7">
        <f t="shared" si="2"/>
        <v>0</v>
      </c>
      <c r="J20" s="7">
        <f t="shared" si="2"/>
        <v>0</v>
      </c>
      <c r="K20" s="8">
        <f>SUM(K14:K16,K18:K19)</f>
        <v>0</v>
      </c>
      <c r="L20"/>
      <c r="M20"/>
      <c r="N20" s="108"/>
      <c r="O20" s="108"/>
    </row>
    <row r="21" spans="1:2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c r="A23" s="108"/>
      <c r="B23" s="229" t="s">
        <v>261</v>
      </c>
      <c r="C23" s="58"/>
      <c r="D23" s="112"/>
      <c r="E23" s="112"/>
      <c r="F23" s="112"/>
      <c r="G23" s="112"/>
      <c r="H23" s="112"/>
      <c r="I23" s="112"/>
      <c r="J23" s="112"/>
      <c r="K23"/>
      <c r="L23"/>
      <c r="M23"/>
      <c r="N23"/>
      <c r="O23"/>
      <c r="P23"/>
      <c r="Q23"/>
      <c r="R23"/>
      <c r="S23"/>
    </row>
    <row r="24" spans="1:22" ht="16.5" thickTop="1">
      <c r="A24" s="108"/>
      <c r="B24" s="59"/>
      <c r="C24" s="59"/>
      <c r="D24" s="108"/>
      <c r="E24" s="108"/>
      <c r="F24" s="108"/>
      <c r="G24" s="108"/>
      <c r="H24" s="108"/>
      <c r="I24" s="108"/>
      <c r="J24" s="108"/>
      <c r="K24"/>
      <c r="L24"/>
      <c r="M24"/>
      <c r="N24"/>
      <c r="O24"/>
      <c r="P24"/>
      <c r="Q24"/>
      <c r="R24"/>
    </row>
    <row r="25" spans="1:22" ht="15.75">
      <c r="A25" s="108"/>
      <c r="B25" s="59"/>
      <c r="C25" s="101" t="s">
        <v>27</v>
      </c>
      <c r="D25" s="279" t="s">
        <v>29</v>
      </c>
      <c r="E25" s="279" t="s">
        <v>32</v>
      </c>
      <c r="F25" s="330" t="s">
        <v>246</v>
      </c>
      <c r="G25" s="279" t="s">
        <v>247</v>
      </c>
      <c r="H25" s="279" t="s">
        <v>248</v>
      </c>
      <c r="I25" s="279" t="s">
        <v>257</v>
      </c>
      <c r="J25" s="279" t="s">
        <v>249</v>
      </c>
      <c r="K25"/>
      <c r="L25"/>
      <c r="M25"/>
      <c r="N25"/>
      <c r="O25"/>
      <c r="P25"/>
      <c r="Q25"/>
      <c r="R25"/>
    </row>
    <row r="26" spans="1:22" ht="15.75">
      <c r="A26" s="108"/>
      <c r="B26" s="26"/>
      <c r="C26" s="309"/>
      <c r="D26" s="344" t="s">
        <v>212</v>
      </c>
      <c r="E26" s="344" t="s">
        <v>28</v>
      </c>
      <c r="F26" s="472" t="s">
        <v>30</v>
      </c>
      <c r="G26" s="472"/>
      <c r="H26" s="472"/>
      <c r="I26" s="472"/>
      <c r="J26" s="333"/>
      <c r="K26"/>
      <c r="L26"/>
      <c r="M26"/>
      <c r="N26"/>
      <c r="O26"/>
      <c r="P26"/>
      <c r="Q26"/>
      <c r="R26"/>
    </row>
    <row r="27" spans="1:22" ht="47.25">
      <c r="A27" s="108"/>
      <c r="B27" s="76" t="s">
        <v>134</v>
      </c>
      <c r="C27" s="56" t="s">
        <v>11</v>
      </c>
      <c r="D27" s="56" t="s">
        <v>21</v>
      </c>
      <c r="E27" s="30" t="s">
        <v>300</v>
      </c>
      <c r="F27" s="65" t="s">
        <v>5</v>
      </c>
      <c r="G27" s="64" t="s">
        <v>6</v>
      </c>
      <c r="H27" s="64" t="s">
        <v>31</v>
      </c>
      <c r="I27" s="64" t="s">
        <v>15</v>
      </c>
      <c r="J27" s="308" t="s">
        <v>278</v>
      </c>
      <c r="K27"/>
      <c r="L27"/>
      <c r="M27"/>
      <c r="N27"/>
      <c r="O27"/>
      <c r="P27"/>
      <c r="Q27"/>
      <c r="R27"/>
    </row>
    <row r="28" spans="1:22" ht="15.75">
      <c r="A28" s="143"/>
      <c r="B28" s="144">
        <v>1</v>
      </c>
      <c r="C28" s="132" t="str">
        <f>IF(J28&lt;&gt;0,VLOOKUP($D$7,Info_County_Code,2,FALSE),"")</f>
        <v/>
      </c>
      <c r="D28" s="145" t="s">
        <v>105</v>
      </c>
      <c r="E28" s="117"/>
      <c r="F28" s="120"/>
      <c r="G28" s="117"/>
      <c r="H28" s="117"/>
      <c r="I28" s="314"/>
      <c r="J28" s="119">
        <f>SUM(E28:I28)</f>
        <v>0</v>
      </c>
      <c r="K28"/>
      <c r="L28"/>
      <c r="M28"/>
      <c r="N28"/>
      <c r="O28"/>
      <c r="P28"/>
      <c r="Q28"/>
      <c r="R28"/>
    </row>
    <row r="29" spans="1:22" ht="15.75">
      <c r="A29" s="108"/>
      <c r="B29" s="101">
        <v>2</v>
      </c>
      <c r="C29" s="132" t="str">
        <f>IF(J29&lt;&gt;0,VLOOKUP($D$7,Info_County_Code,2,FALSE),"")</f>
        <v/>
      </c>
      <c r="D29" s="145" t="s">
        <v>106</v>
      </c>
      <c r="E29" s="116"/>
      <c r="F29" s="120"/>
      <c r="G29" s="116"/>
      <c r="H29" s="116"/>
      <c r="I29" s="315"/>
      <c r="J29" s="119">
        <f t="shared" ref="J29:J32" si="3">SUM(E29:I29)</f>
        <v>0</v>
      </c>
      <c r="K29"/>
      <c r="L29"/>
      <c r="M29"/>
      <c r="N29"/>
      <c r="O29"/>
      <c r="P29"/>
      <c r="Q29"/>
      <c r="R29"/>
    </row>
    <row r="30" spans="1:22" ht="15.75">
      <c r="A30" s="108"/>
      <c r="B30" s="101">
        <v>3</v>
      </c>
      <c r="C30" s="132" t="str">
        <f>IF(J30&lt;&gt;0,VLOOKUP($D$7,Info_County_Code,2,FALSE),"")</f>
        <v/>
      </c>
      <c r="D30" s="145" t="s">
        <v>107</v>
      </c>
      <c r="E30" s="116"/>
      <c r="F30" s="120"/>
      <c r="G30" s="116"/>
      <c r="H30" s="116"/>
      <c r="I30" s="315"/>
      <c r="J30" s="119">
        <f t="shared" si="3"/>
        <v>0</v>
      </c>
      <c r="K30"/>
      <c r="L30"/>
      <c r="M30"/>
      <c r="N30"/>
      <c r="O30"/>
      <c r="P30"/>
      <c r="Q30"/>
      <c r="R30"/>
    </row>
    <row r="31" spans="1:22" ht="15.75">
      <c r="A31" s="108"/>
      <c r="B31" s="144">
        <v>4</v>
      </c>
      <c r="C31" s="132" t="str">
        <f>IF(J31&lt;&gt;0,VLOOKUP($D$7,Info_County_Code,2,FALSE),"")</f>
        <v/>
      </c>
      <c r="D31" s="145" t="s">
        <v>108</v>
      </c>
      <c r="E31" s="116"/>
      <c r="F31" s="120"/>
      <c r="G31" s="116"/>
      <c r="H31" s="116"/>
      <c r="I31" s="315"/>
      <c r="J31" s="119">
        <f t="shared" si="3"/>
        <v>0</v>
      </c>
      <c r="K31"/>
      <c r="L31"/>
      <c r="M31"/>
      <c r="N31"/>
      <c r="O31"/>
      <c r="P31"/>
      <c r="Q31"/>
      <c r="R31"/>
    </row>
    <row r="32" spans="1:22" ht="15.75">
      <c r="A32" s="108"/>
      <c r="B32" s="101">
        <v>5</v>
      </c>
      <c r="C32" s="132" t="str">
        <f>IF(J32&lt;&gt;0,VLOOKUP($D$7,Info_County_Code,2,FALSE),"")</f>
        <v/>
      </c>
      <c r="D32" s="145" t="s">
        <v>109</v>
      </c>
      <c r="E32" s="116"/>
      <c r="F32" s="120"/>
      <c r="G32" s="116"/>
      <c r="H32" s="116"/>
      <c r="I32" s="315"/>
      <c r="J32" s="119">
        <f t="shared" si="3"/>
        <v>0</v>
      </c>
      <c r="K32"/>
      <c r="L32"/>
      <c r="M32"/>
      <c r="N32"/>
      <c r="O32"/>
      <c r="P32"/>
      <c r="Q32"/>
      <c r="R32"/>
    </row>
    <row r="33" spans="13:22" ht="15.75">
      <c r="M33"/>
      <c r="N33"/>
      <c r="O33"/>
      <c r="P33"/>
      <c r="Q33"/>
      <c r="R33"/>
      <c r="S33"/>
      <c r="T33"/>
      <c r="U33"/>
      <c r="V33"/>
    </row>
    <row r="34" spans="13:22"/>
    <row r="35" spans="13:22"/>
    <row r="36" spans="13:22"/>
    <row r="37" spans="13:22"/>
    <row r="38" spans="13:22"/>
    <row r="39" spans="13:22"/>
    <row r="40" spans="13:22"/>
    <row r="41" spans="13:22"/>
    <row r="42" spans="13:22"/>
    <row r="43" spans="13:22"/>
    <row r="44" spans="13:22"/>
    <row r="45" spans="13:2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honeticPr fontId="44" type="noConversion"/>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workbookViewId="0"/>
  </sheetViews>
  <sheetFormatPr defaultColWidth="0" defaultRowHeight="15.75" zeroHeight="1"/>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c r="B1" s="466"/>
      <c r="C1" s="466"/>
      <c r="D1" s="466"/>
    </row>
    <row r="2" spans="2:23" s="323" customFormat="1" ht="18">
      <c r="B2" s="394" t="str">
        <f>'1. Information'!B2</f>
        <v>Version 7/1/2018</v>
      </c>
    </row>
    <row r="3" spans="2:23" ht="18">
      <c r="B3" s="227" t="str">
        <f>'1. Information'!B3</f>
        <v>Annual Mental Health Services Act Revenue and Expenditure Report</v>
      </c>
      <c r="C3" s="1"/>
      <c r="D3" s="1"/>
      <c r="E3" s="1"/>
      <c r="F3" s="1"/>
      <c r="G3" s="1"/>
      <c r="H3" s="1"/>
    </row>
    <row r="4" spans="2:23" ht="18">
      <c r="B4" s="227" t="str">
        <f>'1. Information'!B4</f>
        <v>Fiscal Year 2017-18</v>
      </c>
      <c r="C4" s="1"/>
      <c r="D4" s="1"/>
      <c r="E4" s="1"/>
      <c r="F4" s="1"/>
      <c r="G4" s="1"/>
      <c r="H4" s="1"/>
    </row>
    <row r="5" spans="2:23" ht="18">
      <c r="B5" s="227" t="s">
        <v>139</v>
      </c>
      <c r="C5" s="1"/>
      <c r="D5" s="1"/>
      <c r="E5" s="1"/>
      <c r="F5" s="1"/>
      <c r="G5" s="1"/>
      <c r="H5" s="1"/>
    </row>
    <row r="6" spans="2:23">
      <c r="D6" s="68"/>
      <c r="E6" s="68"/>
      <c r="F6" s="68"/>
      <c r="G6" s="68"/>
      <c r="H6" s="68"/>
    </row>
    <row r="7" spans="2:23">
      <c r="B7" s="95" t="s">
        <v>1</v>
      </c>
      <c r="C7" s="146"/>
      <c r="D7" s="39" t="str">
        <f>IF(ISBLANK('1. Information'!D8),"",'1. Information'!D8)</f>
        <v>Sonoma</v>
      </c>
      <c r="E7" s="16"/>
      <c r="F7" s="95" t="s">
        <v>2</v>
      </c>
      <c r="G7" s="109">
        <f>IF(ISBLANK('1. Information'!D7),"",'1. Information'!D7)</f>
        <v>43482</v>
      </c>
    </row>
    <row r="8" spans="2:23">
      <c r="C8" s="3"/>
      <c r="E8" s="3"/>
      <c r="F8" s="16"/>
      <c r="G8" s="3"/>
      <c r="H8" s="111"/>
      <c r="M8"/>
    </row>
    <row r="9" spans="2:23" ht="18.75" thickBot="1">
      <c r="B9" s="228" t="s">
        <v>260</v>
      </c>
      <c r="C9" s="55"/>
      <c r="D9" s="112"/>
      <c r="E9" s="55"/>
      <c r="F9" s="69"/>
      <c r="G9" s="55"/>
      <c r="H9" s="113"/>
      <c r="I9" s="112"/>
      <c r="J9" s="112"/>
      <c r="K9" s="112"/>
      <c r="L9"/>
      <c r="M9"/>
      <c r="W9" s="108"/>
    </row>
    <row r="10" spans="2:23" ht="16.5" thickTop="1">
      <c r="B10" s="3"/>
      <c r="C10" s="3"/>
      <c r="E10" s="3"/>
      <c r="F10" s="16"/>
      <c r="G10" s="3"/>
      <c r="H10" s="111"/>
      <c r="L10"/>
      <c r="M10"/>
      <c r="V10" s="108"/>
      <c r="W10" s="108"/>
    </row>
    <row r="11" spans="2:23">
      <c r="C11" s="3"/>
      <c r="E11" s="3"/>
      <c r="F11" s="279" t="s">
        <v>27</v>
      </c>
      <c r="G11" s="24" t="s">
        <v>29</v>
      </c>
      <c r="H11" s="290" t="s">
        <v>32</v>
      </c>
      <c r="I11" s="279" t="s">
        <v>246</v>
      </c>
      <c r="J11" s="279" t="s">
        <v>247</v>
      </c>
      <c r="K11" s="279" t="s">
        <v>248</v>
      </c>
      <c r="L11"/>
      <c r="M11"/>
      <c r="U11" s="108"/>
      <c r="V11" s="108"/>
      <c r="W11" s="108"/>
    </row>
    <row r="12" spans="2:23">
      <c r="E12" s="3"/>
      <c r="F12" s="345" t="s">
        <v>28</v>
      </c>
      <c r="G12" s="439" t="s">
        <v>213</v>
      </c>
      <c r="H12" s="439"/>
      <c r="I12" s="439"/>
      <c r="J12" s="439"/>
      <c r="K12" s="333"/>
      <c r="L12"/>
      <c r="M12"/>
      <c r="U12" s="108"/>
      <c r="V12" s="108"/>
      <c r="W12" s="108"/>
    </row>
    <row r="13" spans="2:23" ht="47.25">
      <c r="D13" s="3"/>
      <c r="E13" s="16"/>
      <c r="F13" s="30" t="s">
        <v>300</v>
      </c>
      <c r="G13" s="27" t="s">
        <v>5</v>
      </c>
      <c r="H13" s="27" t="s">
        <v>6</v>
      </c>
      <c r="I13" s="27" t="s">
        <v>31</v>
      </c>
      <c r="J13" s="27" t="s">
        <v>15</v>
      </c>
      <c r="K13" s="308" t="s">
        <v>278</v>
      </c>
      <c r="L13"/>
      <c r="M13"/>
      <c r="U13" s="108"/>
      <c r="V13" s="108"/>
      <c r="W13" s="108"/>
    </row>
    <row r="14" spans="2:23">
      <c r="B14" s="101">
        <v>1</v>
      </c>
      <c r="C14" s="454" t="s">
        <v>189</v>
      </c>
      <c r="D14" s="454"/>
      <c r="E14" s="451"/>
      <c r="F14" s="142"/>
      <c r="G14" s="142"/>
      <c r="H14" s="142"/>
      <c r="I14" s="142"/>
      <c r="J14" s="142"/>
      <c r="K14" s="118">
        <f>SUM(F14:J14)</f>
        <v>0</v>
      </c>
      <c r="L14"/>
      <c r="M14"/>
      <c r="U14" s="108"/>
      <c r="V14" s="108"/>
      <c r="W14" s="108"/>
    </row>
    <row r="15" spans="2:23">
      <c r="B15" s="101">
        <v>2</v>
      </c>
      <c r="C15" s="454" t="s">
        <v>188</v>
      </c>
      <c r="D15" s="454"/>
      <c r="E15" s="451"/>
      <c r="F15" s="142"/>
      <c r="G15" s="142"/>
      <c r="H15" s="142"/>
      <c r="I15" s="142"/>
      <c r="J15" s="142"/>
      <c r="K15" s="118">
        <f t="shared" ref="K15:K20" si="0">SUM(F15:J15)</f>
        <v>0</v>
      </c>
      <c r="L15"/>
      <c r="M15"/>
      <c r="U15" s="108"/>
      <c r="V15" s="108"/>
      <c r="W15" s="108"/>
    </row>
    <row r="16" spans="2:23">
      <c r="B16" s="101">
        <v>3</v>
      </c>
      <c r="C16" s="454" t="s">
        <v>123</v>
      </c>
      <c r="D16" s="454"/>
      <c r="E16" s="451"/>
      <c r="F16" s="142"/>
      <c r="G16" s="142"/>
      <c r="H16" s="142"/>
      <c r="I16" s="142"/>
      <c r="J16" s="142"/>
      <c r="K16" s="118">
        <f t="shared" si="0"/>
        <v>0</v>
      </c>
      <c r="L16"/>
      <c r="M16"/>
      <c r="U16" s="108"/>
      <c r="V16" s="108"/>
      <c r="W16" s="108"/>
    </row>
    <row r="17" spans="2:23">
      <c r="B17" s="101">
        <v>4</v>
      </c>
      <c r="C17" s="454" t="s">
        <v>122</v>
      </c>
      <c r="D17" s="454"/>
      <c r="E17" s="451"/>
      <c r="F17" s="142"/>
      <c r="G17" s="142"/>
      <c r="H17" s="142"/>
      <c r="I17" s="142"/>
      <c r="J17" s="142"/>
      <c r="K17" s="118">
        <f t="shared" si="0"/>
        <v>0</v>
      </c>
      <c r="L17"/>
      <c r="M17"/>
      <c r="U17" s="108"/>
      <c r="V17" s="108"/>
      <c r="W17" s="108"/>
    </row>
    <row r="18" spans="2:23">
      <c r="B18" s="101">
        <v>5</v>
      </c>
      <c r="C18" s="454" t="s">
        <v>239</v>
      </c>
      <c r="D18" s="454"/>
      <c r="E18" s="451"/>
      <c r="F18" s="142"/>
      <c r="G18" s="142"/>
      <c r="H18" s="142"/>
      <c r="I18" s="142"/>
      <c r="J18" s="142"/>
      <c r="K18" s="118">
        <f t="shared" si="0"/>
        <v>0</v>
      </c>
      <c r="L18"/>
      <c r="M18"/>
      <c r="U18" s="108"/>
      <c r="V18" s="108"/>
      <c r="W18" s="108"/>
    </row>
    <row r="19" spans="2:23">
      <c r="B19" s="101">
        <v>6</v>
      </c>
      <c r="C19" s="454" t="s">
        <v>240</v>
      </c>
      <c r="D19" s="454"/>
      <c r="E19" s="451"/>
      <c r="F19" s="142"/>
      <c r="G19" s="142"/>
      <c r="H19" s="142"/>
      <c r="I19" s="142"/>
      <c r="J19" s="357"/>
      <c r="K19" s="118">
        <f t="shared" si="0"/>
        <v>0</v>
      </c>
      <c r="L19"/>
      <c r="M19"/>
      <c r="U19" s="108"/>
      <c r="V19" s="108"/>
      <c r="W19" s="108"/>
    </row>
    <row r="20" spans="2:23">
      <c r="B20" s="101">
        <v>7</v>
      </c>
      <c r="C20" s="454" t="s">
        <v>175</v>
      </c>
      <c r="D20" s="454"/>
      <c r="E20" s="454"/>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c r="B21" s="101">
        <v>8</v>
      </c>
      <c r="C21" s="473" t="s">
        <v>20</v>
      </c>
      <c r="D21" s="473"/>
      <c r="E21" s="473"/>
      <c r="F21" s="43">
        <f>SUM(F14:F20)</f>
        <v>0</v>
      </c>
      <c r="G21" s="43">
        <f>SUM(G14:G20)</f>
        <v>0</v>
      </c>
      <c r="H21" s="7">
        <f t="shared" ref="H21:J21" si="2">SUM(H14:H20)</f>
        <v>0</v>
      </c>
      <c r="I21" s="7">
        <f t="shared" si="2"/>
        <v>0</v>
      </c>
      <c r="J21" s="301">
        <f t="shared" si="2"/>
        <v>0</v>
      </c>
      <c r="K21" s="7">
        <f t="shared" ref="K21" si="3">SUM(K14:K20)</f>
        <v>0</v>
      </c>
      <c r="L21"/>
      <c r="M21"/>
      <c r="U21" s="108"/>
      <c r="V21" s="108"/>
      <c r="W21" s="108"/>
    </row>
    <row r="22" spans="2:23" s="99" customFormat="1">
      <c r="N22"/>
      <c r="O22"/>
      <c r="P22"/>
      <c r="Q22"/>
      <c r="R22"/>
      <c r="S22"/>
      <c r="T22"/>
      <c r="U22"/>
      <c r="V22"/>
      <c r="W22"/>
    </row>
    <row r="23" spans="2:23" ht="18.75" thickBot="1">
      <c r="B23" s="234" t="s">
        <v>261</v>
      </c>
      <c r="C23" s="112"/>
      <c r="D23" s="82"/>
      <c r="E23" s="82"/>
      <c r="F23" s="82"/>
      <c r="G23" s="82"/>
      <c r="H23" s="114"/>
      <c r="I23" s="112"/>
      <c r="J23" s="112"/>
      <c r="K23" s="112"/>
      <c r="L23" s="112"/>
      <c r="M23"/>
      <c r="W23" s="108"/>
    </row>
    <row r="24" spans="2:23" ht="16.5" thickTop="1">
      <c r="C24" s="5"/>
      <c r="D24" s="5"/>
      <c r="E24" s="5"/>
      <c r="F24" s="5"/>
      <c r="G24" s="110"/>
      <c r="M24"/>
      <c r="W24" s="108"/>
    </row>
    <row r="25" spans="2:23">
      <c r="C25" s="24" t="s">
        <v>27</v>
      </c>
      <c r="D25" s="24" t="s">
        <v>29</v>
      </c>
      <c r="E25" s="24" t="s">
        <v>32</v>
      </c>
      <c r="F25" s="24" t="s">
        <v>246</v>
      </c>
      <c r="G25" s="279" t="s">
        <v>247</v>
      </c>
      <c r="H25" s="306" t="s">
        <v>248</v>
      </c>
      <c r="I25" s="306" t="s">
        <v>257</v>
      </c>
      <c r="J25" s="306" t="s">
        <v>249</v>
      </c>
      <c r="K25" s="306" t="s">
        <v>250</v>
      </c>
      <c r="L25" s="279" t="s">
        <v>251</v>
      </c>
      <c r="M25"/>
      <c r="U25" s="108"/>
      <c r="V25" s="108"/>
      <c r="W25" s="108"/>
    </row>
    <row r="26" spans="2:23" ht="15" customHeight="1">
      <c r="B26" s="26"/>
      <c r="C26" s="307"/>
      <c r="D26" s="472" t="s">
        <v>224</v>
      </c>
      <c r="E26" s="472"/>
      <c r="F26" s="472"/>
      <c r="G26" s="346" t="s">
        <v>214</v>
      </c>
      <c r="H26" s="472" t="s">
        <v>213</v>
      </c>
      <c r="I26" s="472"/>
      <c r="J26" s="472"/>
      <c r="K26" s="472"/>
      <c r="L26" s="333"/>
      <c r="M26"/>
      <c r="U26" s="108"/>
      <c r="V26" s="108"/>
      <c r="W26" s="108"/>
    </row>
    <row r="27" spans="2:23" ht="69" customHeight="1">
      <c r="B27" s="56" t="s">
        <v>134</v>
      </c>
      <c r="C27" s="56" t="s">
        <v>11</v>
      </c>
      <c r="D27" s="31" t="s">
        <v>12</v>
      </c>
      <c r="E27" s="31" t="s">
        <v>18</v>
      </c>
      <c r="F27" s="31" t="s">
        <v>19</v>
      </c>
      <c r="G27" s="30" t="s">
        <v>287</v>
      </c>
      <c r="H27" s="65" t="s">
        <v>5</v>
      </c>
      <c r="I27" s="64" t="s">
        <v>6</v>
      </c>
      <c r="J27" s="64" t="s">
        <v>31</v>
      </c>
      <c r="K27" s="64" t="s">
        <v>15</v>
      </c>
      <c r="L27" s="308" t="s">
        <v>278</v>
      </c>
      <c r="M27"/>
      <c r="U27" s="108"/>
      <c r="V27" s="108"/>
      <c r="W27" s="108"/>
    </row>
    <row r="28" spans="2:23">
      <c r="B28" s="101">
        <v>1</v>
      </c>
      <c r="C28" s="132" t="str">
        <f t="shared" ref="C28:C47" si="4">IF(L28&lt;&gt;0,VLOOKUP($D$7,Info_County_Code,2,FALSE),"")</f>
        <v/>
      </c>
      <c r="D28" s="151"/>
      <c r="E28" s="151"/>
      <c r="F28" s="125"/>
      <c r="G28" s="117"/>
      <c r="H28" s="126"/>
      <c r="I28" s="126"/>
      <c r="J28" s="117"/>
      <c r="K28" s="314"/>
      <c r="L28" s="318">
        <f>SUM(G28:K28)</f>
        <v>0</v>
      </c>
      <c r="M28"/>
      <c r="U28" s="108"/>
      <c r="V28" s="108"/>
      <c r="W28" s="108"/>
    </row>
    <row r="29" spans="2:23">
      <c r="B29" s="101">
        <v>2</v>
      </c>
      <c r="C29" s="132" t="str">
        <f t="shared" si="4"/>
        <v/>
      </c>
      <c r="D29" s="397"/>
      <c r="E29" s="397"/>
      <c r="F29" s="125"/>
      <c r="G29" s="117"/>
      <c r="H29" s="126"/>
      <c r="I29" s="120"/>
      <c r="J29" s="116"/>
      <c r="K29" s="315"/>
      <c r="L29" s="318">
        <f t="shared" ref="L29:L47" si="5">SUM(G29:K29)</f>
        <v>0</v>
      </c>
      <c r="M29"/>
      <c r="U29" s="108"/>
      <c r="V29" s="108"/>
      <c r="W29" s="108"/>
    </row>
    <row r="30" spans="2:23">
      <c r="B30" s="101">
        <v>3</v>
      </c>
      <c r="C30" s="132" t="str">
        <f t="shared" si="4"/>
        <v/>
      </c>
      <c r="D30" s="397"/>
      <c r="E30" s="397"/>
      <c r="F30" s="125"/>
      <c r="G30" s="117"/>
      <c r="H30" s="126"/>
      <c r="I30" s="120"/>
      <c r="J30" s="116"/>
      <c r="K30" s="315"/>
      <c r="L30" s="318">
        <f t="shared" si="5"/>
        <v>0</v>
      </c>
      <c r="M30"/>
      <c r="U30" s="108"/>
      <c r="V30" s="108"/>
      <c r="W30" s="108"/>
    </row>
    <row r="31" spans="2:23">
      <c r="B31" s="101">
        <v>4</v>
      </c>
      <c r="C31" s="132" t="str">
        <f t="shared" si="4"/>
        <v/>
      </c>
      <c r="D31" s="397"/>
      <c r="E31" s="397"/>
      <c r="F31" s="125"/>
      <c r="G31" s="117"/>
      <c r="H31" s="126"/>
      <c r="I31" s="120"/>
      <c r="J31" s="116"/>
      <c r="K31" s="315"/>
      <c r="L31" s="318">
        <f t="shared" si="5"/>
        <v>0</v>
      </c>
      <c r="M31"/>
      <c r="U31" s="108"/>
      <c r="V31" s="108"/>
      <c r="W31" s="108"/>
    </row>
    <row r="32" spans="2:23">
      <c r="B32" s="101">
        <v>5</v>
      </c>
      <c r="C32" s="132" t="str">
        <f t="shared" si="4"/>
        <v/>
      </c>
      <c r="D32" s="397"/>
      <c r="E32" s="397"/>
      <c r="F32" s="125"/>
      <c r="G32" s="117"/>
      <c r="H32" s="126"/>
      <c r="I32" s="120"/>
      <c r="J32" s="116"/>
      <c r="K32" s="315"/>
      <c r="L32" s="318">
        <f t="shared" si="5"/>
        <v>0</v>
      </c>
      <c r="M32"/>
      <c r="U32" s="108"/>
      <c r="V32" s="108"/>
      <c r="W32" s="108"/>
    </row>
    <row r="33" spans="2:23">
      <c r="B33" s="101">
        <v>6</v>
      </c>
      <c r="C33" s="132" t="str">
        <f t="shared" si="4"/>
        <v/>
      </c>
      <c r="D33" s="397"/>
      <c r="E33" s="397"/>
      <c r="F33" s="125"/>
      <c r="G33" s="117"/>
      <c r="H33" s="126"/>
      <c r="I33" s="120"/>
      <c r="J33" s="116"/>
      <c r="K33" s="315"/>
      <c r="L33" s="318">
        <f t="shared" si="5"/>
        <v>0</v>
      </c>
      <c r="M33"/>
      <c r="U33" s="108"/>
      <c r="V33" s="108"/>
      <c r="W33" s="108"/>
    </row>
    <row r="34" spans="2:23">
      <c r="B34" s="101">
        <v>7</v>
      </c>
      <c r="C34" s="132" t="str">
        <f t="shared" si="4"/>
        <v/>
      </c>
      <c r="D34" s="397"/>
      <c r="E34" s="397"/>
      <c r="F34" s="125"/>
      <c r="G34" s="117"/>
      <c r="H34" s="126"/>
      <c r="I34" s="120"/>
      <c r="J34" s="116"/>
      <c r="K34" s="315"/>
      <c r="L34" s="318">
        <f t="shared" si="5"/>
        <v>0</v>
      </c>
      <c r="M34"/>
      <c r="U34" s="108"/>
      <c r="V34" s="108"/>
      <c r="W34" s="108"/>
    </row>
    <row r="35" spans="2:23">
      <c r="B35" s="101">
        <v>8</v>
      </c>
      <c r="C35" s="132" t="str">
        <f t="shared" si="4"/>
        <v/>
      </c>
      <c r="D35" s="151"/>
      <c r="E35" s="151"/>
      <c r="F35" s="125"/>
      <c r="G35" s="117"/>
      <c r="H35" s="126"/>
      <c r="I35" s="120"/>
      <c r="J35" s="116"/>
      <c r="K35" s="315"/>
      <c r="L35" s="318">
        <f t="shared" si="5"/>
        <v>0</v>
      </c>
      <c r="M35"/>
      <c r="U35" s="108"/>
      <c r="V35" s="108"/>
      <c r="W35" s="108"/>
    </row>
    <row r="36" spans="2:23">
      <c r="B36" s="101">
        <v>9</v>
      </c>
      <c r="C36" s="132" t="str">
        <f t="shared" si="4"/>
        <v/>
      </c>
      <c r="D36" s="151"/>
      <c r="E36" s="151"/>
      <c r="F36" s="125"/>
      <c r="G36" s="117"/>
      <c r="H36" s="126"/>
      <c r="I36" s="120"/>
      <c r="J36" s="116"/>
      <c r="K36" s="315"/>
      <c r="L36" s="318">
        <f t="shared" si="5"/>
        <v>0</v>
      </c>
      <c r="M36"/>
      <c r="U36" s="108"/>
      <c r="V36" s="108"/>
      <c r="W36" s="108"/>
    </row>
    <row r="37" spans="2:23">
      <c r="B37" s="101">
        <v>10</v>
      </c>
      <c r="C37" s="132" t="str">
        <f t="shared" si="4"/>
        <v/>
      </c>
      <c r="D37" s="151"/>
      <c r="E37" s="151"/>
      <c r="F37" s="125"/>
      <c r="G37" s="117"/>
      <c r="H37" s="126"/>
      <c r="I37" s="120"/>
      <c r="J37" s="116"/>
      <c r="K37" s="315"/>
      <c r="L37" s="318">
        <f t="shared" si="5"/>
        <v>0</v>
      </c>
      <c r="M37"/>
      <c r="U37" s="108"/>
      <c r="V37" s="108"/>
      <c r="W37" s="108"/>
    </row>
    <row r="38" spans="2:23">
      <c r="B38" s="101">
        <v>11</v>
      </c>
      <c r="C38" s="132" t="str">
        <f t="shared" si="4"/>
        <v/>
      </c>
      <c r="D38" s="151"/>
      <c r="E38" s="151"/>
      <c r="F38" s="125"/>
      <c r="G38" s="117"/>
      <c r="H38" s="126"/>
      <c r="I38" s="120"/>
      <c r="J38" s="116"/>
      <c r="K38" s="315"/>
      <c r="L38" s="318">
        <f t="shared" si="5"/>
        <v>0</v>
      </c>
      <c r="M38"/>
      <c r="U38" s="108"/>
      <c r="V38" s="108"/>
      <c r="W38" s="108"/>
    </row>
    <row r="39" spans="2:23">
      <c r="B39" s="101">
        <v>12</v>
      </c>
      <c r="C39" s="132" t="str">
        <f t="shared" si="4"/>
        <v/>
      </c>
      <c r="D39" s="151"/>
      <c r="E39" s="151"/>
      <c r="F39" s="125"/>
      <c r="G39" s="117"/>
      <c r="H39" s="126"/>
      <c r="I39" s="120"/>
      <c r="J39" s="116"/>
      <c r="K39" s="315"/>
      <c r="L39" s="318">
        <f t="shared" si="5"/>
        <v>0</v>
      </c>
      <c r="M39"/>
      <c r="U39" s="108"/>
      <c r="V39" s="108"/>
      <c r="W39" s="108"/>
    </row>
    <row r="40" spans="2:23">
      <c r="B40" s="101">
        <v>13</v>
      </c>
      <c r="C40" s="132" t="str">
        <f t="shared" si="4"/>
        <v/>
      </c>
      <c r="D40" s="151"/>
      <c r="E40" s="151"/>
      <c r="F40" s="125"/>
      <c r="G40" s="117"/>
      <c r="H40" s="126"/>
      <c r="I40" s="120"/>
      <c r="J40" s="116"/>
      <c r="K40" s="315"/>
      <c r="L40" s="318">
        <f t="shared" si="5"/>
        <v>0</v>
      </c>
      <c r="M40"/>
      <c r="U40" s="108"/>
      <c r="V40" s="108"/>
      <c r="W40" s="108"/>
    </row>
    <row r="41" spans="2:23">
      <c r="B41" s="101">
        <v>14</v>
      </c>
      <c r="C41" s="132" t="str">
        <f t="shared" si="4"/>
        <v/>
      </c>
      <c r="D41" s="151"/>
      <c r="E41" s="151"/>
      <c r="F41" s="125"/>
      <c r="G41" s="117"/>
      <c r="H41" s="126"/>
      <c r="I41" s="120"/>
      <c r="J41" s="116"/>
      <c r="K41" s="315"/>
      <c r="L41" s="318">
        <f t="shared" si="5"/>
        <v>0</v>
      </c>
      <c r="M41"/>
      <c r="U41" s="108"/>
      <c r="V41" s="108"/>
      <c r="W41" s="108"/>
    </row>
    <row r="42" spans="2:23">
      <c r="B42" s="101">
        <v>15</v>
      </c>
      <c r="C42" s="132" t="str">
        <f t="shared" si="4"/>
        <v/>
      </c>
      <c r="D42" s="151"/>
      <c r="E42" s="151"/>
      <c r="F42" s="125"/>
      <c r="G42" s="117"/>
      <c r="H42" s="126"/>
      <c r="I42" s="120"/>
      <c r="J42" s="116"/>
      <c r="K42" s="315"/>
      <c r="L42" s="318">
        <f t="shared" si="5"/>
        <v>0</v>
      </c>
      <c r="M42"/>
      <c r="U42" s="108"/>
      <c r="V42" s="108"/>
      <c r="W42" s="108"/>
    </row>
    <row r="43" spans="2:23">
      <c r="B43" s="101">
        <v>16</v>
      </c>
      <c r="C43" s="132" t="str">
        <f t="shared" si="4"/>
        <v/>
      </c>
      <c r="D43" s="151"/>
      <c r="E43" s="151"/>
      <c r="F43" s="125"/>
      <c r="G43" s="117"/>
      <c r="H43" s="126"/>
      <c r="I43" s="120"/>
      <c r="J43" s="116"/>
      <c r="K43" s="315"/>
      <c r="L43" s="318">
        <f t="shared" si="5"/>
        <v>0</v>
      </c>
      <c r="M43"/>
      <c r="U43" s="108"/>
      <c r="V43" s="108"/>
      <c r="W43" s="108"/>
    </row>
    <row r="44" spans="2:23">
      <c r="B44" s="101">
        <v>17</v>
      </c>
      <c r="C44" s="132" t="str">
        <f t="shared" si="4"/>
        <v/>
      </c>
      <c r="D44" s="151"/>
      <c r="E44" s="151"/>
      <c r="F44" s="125"/>
      <c r="G44" s="117"/>
      <c r="H44" s="126"/>
      <c r="I44" s="120"/>
      <c r="J44" s="116"/>
      <c r="K44" s="315"/>
      <c r="L44" s="318">
        <f t="shared" si="5"/>
        <v>0</v>
      </c>
      <c r="M44"/>
      <c r="U44" s="108"/>
      <c r="V44" s="108"/>
      <c r="W44" s="108"/>
    </row>
    <row r="45" spans="2:23">
      <c r="B45" s="101">
        <v>18</v>
      </c>
      <c r="C45" s="132" t="str">
        <f t="shared" si="4"/>
        <v/>
      </c>
      <c r="D45" s="151"/>
      <c r="E45" s="151"/>
      <c r="F45" s="125"/>
      <c r="G45" s="117"/>
      <c r="H45" s="126"/>
      <c r="I45" s="120"/>
      <c r="J45" s="116"/>
      <c r="K45" s="315"/>
      <c r="L45" s="318">
        <f t="shared" si="5"/>
        <v>0</v>
      </c>
      <c r="M45"/>
      <c r="U45" s="108"/>
      <c r="V45" s="108"/>
      <c r="W45" s="108"/>
    </row>
    <row r="46" spans="2:23">
      <c r="B46" s="101">
        <v>19</v>
      </c>
      <c r="C46" s="132" t="str">
        <f t="shared" si="4"/>
        <v/>
      </c>
      <c r="D46" s="151"/>
      <c r="E46" s="151"/>
      <c r="F46" s="125"/>
      <c r="G46" s="117"/>
      <c r="H46" s="126"/>
      <c r="I46" s="120"/>
      <c r="J46" s="116"/>
      <c r="K46" s="315"/>
      <c r="L46" s="318">
        <f t="shared" si="5"/>
        <v>0</v>
      </c>
      <c r="M46"/>
      <c r="U46" s="108"/>
      <c r="V46" s="108"/>
      <c r="W46" s="108"/>
    </row>
    <row r="47" spans="2:23">
      <c r="B47" s="101">
        <v>20</v>
      </c>
      <c r="C47" s="132" t="str">
        <f t="shared" si="4"/>
        <v/>
      </c>
      <c r="D47" s="151"/>
      <c r="E47" s="151"/>
      <c r="F47" s="125"/>
      <c r="G47" s="117"/>
      <c r="H47" s="126"/>
      <c r="I47" s="120"/>
      <c r="J47" s="116"/>
      <c r="K47" s="315"/>
      <c r="L47" s="318">
        <f t="shared" si="5"/>
        <v>0</v>
      </c>
      <c r="M47"/>
      <c r="U47" s="108"/>
      <c r="V47" s="108"/>
      <c r="W47" s="108"/>
    </row>
    <row r="48" spans="2:23"/>
    <row r="49"/>
    <row r="50"/>
    <row r="51"/>
    <row r="52"/>
    <row r="53"/>
    <row r="54"/>
    <row r="5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phoneticPr fontId="44" type="noConversion"/>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2018-07-27T17:17:03Z</cp:lastPrinted>
  <dcterms:created xsi:type="dcterms:W3CDTF">2017-07-05T19:48:18Z</dcterms:created>
  <dcterms:modified xsi:type="dcterms:W3CDTF">2019-05-21T21:34:25Z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_NewReviewCycle">
    <vt:lpwstr/>
  </property>
</Properties>
</file>