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584" firstSheet="4" activeTab="11"/>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4" i="2" l="1"/>
  <c r="I59" i="2" s="1"/>
  <c r="I62" i="2" l="1"/>
  <c r="I61" i="2"/>
  <c r="I63" i="2"/>
  <c r="I60" i="2"/>
  <c r="I58" i="2"/>
  <c r="D15" i="19"/>
  <c r="F16" i="22"/>
  <c r="F20" i="22" l="1"/>
  <c r="L42" i="2" l="1"/>
  <c r="I38" i="2" s="1"/>
  <c r="I36" i="2"/>
  <c r="I41" i="2" l="1"/>
  <c r="I40" i="2"/>
  <c r="I37" i="2"/>
  <c r="I39" i="2"/>
  <c r="E30" i="5"/>
  <c r="L71" i="2" l="1"/>
  <c r="I67" i="2" s="1"/>
  <c r="L56" i="2"/>
  <c r="I52" i="2" s="1"/>
  <c r="L49" i="2"/>
  <c r="I47" i="2" s="1"/>
  <c r="I68" i="2" l="1"/>
  <c r="I69" i="2"/>
  <c r="I70" i="2"/>
  <c r="I53" i="2"/>
  <c r="I54" i="2"/>
  <c r="I55" i="2"/>
  <c r="I44" i="2"/>
  <c r="I45" i="2"/>
  <c r="I46" i="2"/>
  <c r="I48" i="2"/>
  <c r="K17" i="3"/>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3" i="2" l="1"/>
  <c r="C50" i="2"/>
  <c r="C51" i="2"/>
  <c r="C57" i="2"/>
  <c r="C66"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07" i="3"/>
  <c r="C122" i="3"/>
  <c r="C118" i="3"/>
  <c r="C123" i="3"/>
  <c r="P96" i="3"/>
  <c r="C93" i="3" s="1"/>
  <c r="C96" i="3" s="1"/>
  <c r="C94" i="3"/>
  <c r="C95" i="3"/>
  <c r="C90" i="3"/>
  <c r="C91" i="3"/>
  <c r="P36" i="3"/>
  <c r="C33" i="3" s="1"/>
  <c r="C110" i="3" l="1"/>
  <c r="C115" i="3"/>
  <c r="C114" i="3"/>
  <c r="C111" i="3"/>
  <c r="C98" i="3"/>
  <c r="C102" i="3"/>
  <c r="C119" i="3"/>
  <c r="C132" i="3"/>
  <c r="C129" i="3"/>
  <c r="C128" i="3"/>
  <c r="C103" i="3"/>
  <c r="C127" i="3"/>
  <c r="C99" i="3"/>
  <c r="C106" i="3"/>
  <c r="C131" i="3"/>
  <c r="C130" i="3"/>
  <c r="B3" i="20"/>
  <c r="B4" i="20"/>
  <c r="K30" i="19" l="1"/>
  <c r="K35" i="19" s="1"/>
  <c r="M27" i="19"/>
  <c r="D17" i="19" s="1"/>
  <c r="H27" i="19"/>
  <c r="G27" i="19"/>
  <c r="J15" i="7" l="1"/>
  <c r="C15" i="7" s="1"/>
  <c r="J14" i="7"/>
  <c r="C14" i="7" s="1"/>
  <c r="K19" i="6"/>
  <c r="K18" i="6"/>
  <c r="K17" i="6"/>
  <c r="K16" i="6"/>
  <c r="K15" i="6"/>
  <c r="K14" i="6"/>
  <c r="L29" i="6"/>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0" i="22" l="1"/>
  <c r="C41" i="22"/>
  <c r="C38" i="22"/>
  <c r="C39" i="22"/>
  <c r="C37" i="22"/>
  <c r="C34" i="22"/>
  <c r="C36" i="22"/>
  <c r="C35"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29" i="5" l="1"/>
  <c r="C30" i="5"/>
  <c r="C28" i="5"/>
  <c r="C28" i="6"/>
  <c r="C29" i="6"/>
  <c r="C15" i="10"/>
  <c r="C16" i="10"/>
  <c r="C14" i="10"/>
  <c r="C13" i="10"/>
  <c r="C37" i="2"/>
  <c r="C41" i="2"/>
  <c r="C45" i="2"/>
  <c r="C49" i="2"/>
  <c r="C53" i="2"/>
  <c r="C61" i="2"/>
  <c r="C65" i="2"/>
  <c r="C69" i="2"/>
  <c r="C38" i="2"/>
  <c r="C42" i="2"/>
  <c r="C46" i="2"/>
  <c r="C54" i="2"/>
  <c r="C58" i="2"/>
  <c r="C62" i="2"/>
  <c r="C70" i="2"/>
  <c r="C39" i="2"/>
  <c r="C47" i="2"/>
  <c r="C55" i="2"/>
  <c r="C59" i="2"/>
  <c r="C63" i="2"/>
  <c r="C67" i="2"/>
  <c r="C71" i="2"/>
  <c r="C40" i="2"/>
  <c r="C44" i="2"/>
  <c r="C48" i="2"/>
  <c r="C52" i="2"/>
  <c r="C56" i="2"/>
  <c r="C60" i="2"/>
  <c r="C64" i="2"/>
  <c r="C68" i="2"/>
  <c r="C36"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70" i="3"/>
  <c r="C67" i="3"/>
  <c r="C64" i="3"/>
  <c r="C63" i="3"/>
  <c r="C60" i="3"/>
  <c r="C50" i="3"/>
  <c r="C52" i="3"/>
  <c r="C44" i="3"/>
  <c r="C79" i="3" l="1"/>
  <c r="C78" i="3"/>
  <c r="C75" i="3"/>
  <c r="C83" i="3"/>
  <c r="C82" i="3"/>
  <c r="C46" i="3"/>
  <c r="C47" i="3"/>
  <c r="C76" i="3"/>
  <c r="C39" i="3"/>
  <c r="C55" i="3"/>
  <c r="C87" i="3"/>
  <c r="C38" i="3"/>
  <c r="C56" i="3"/>
  <c r="C66" i="3"/>
  <c r="C86" i="3"/>
  <c r="C43"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I22" i="3" s="1"/>
  <c r="J18" i="3"/>
  <c r="J19" i="3"/>
  <c r="G18" i="3"/>
  <c r="G22" i="3" s="1"/>
  <c r="H19" i="3"/>
  <c r="I19" i="3"/>
  <c r="H22" i="3" l="1"/>
  <c r="J22" i="3"/>
  <c r="F22" i="3"/>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<sst xmlns="http://schemas.openxmlformats.org/spreadsheetml/2006/main" count="879" uniqueCount="362">
  <si>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</si>
  <si>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</si>
  <si>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</si>
  <si>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</si>
  <si>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</si>
  <si>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</si>
  <si>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</si>
  <si>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</si>
  <si>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</si>
  <si>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</si>
  <si>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</si>
  <si>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</si>
  <si>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</si>
  <si>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</si>
  <si>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</si>
  <si>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</si>
  <si>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</si>
  <si>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</si>
  <si>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</si>
  <si>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</si>
  <si>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</si>
  <si>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</si>
  <si>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</si>
  <si>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</si>
  <si>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</si>
  <si>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</si>
  <si>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</si>
  <si>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</si>
  <si>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</si>
  <si>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</si>
  <si>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</si>
  <si>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</si>
  <si>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</si>
  <si>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</si>
  <si>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</si>
  <si>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</si>
  <si>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</si>
  <si>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</si>
  <si>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</si>
  <si>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</si>
  <si>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</si>
  <si>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</si>
  <si>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</si>
  <si>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</si>
  <si>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</si>
  <si>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</si>
  <si>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</si>
  <si>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</si>
  <si>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</si>
  <si>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</si>
  <si>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</si>
  <si>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</si>
  <si>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</si>
  <si>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</si>
  <si>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</si>
  <si>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</si>
  <si>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</si>
  <si>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</si>
  <si>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</si>
  <si>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</si>
  <si>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</si>
  <si>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</si>
  <si>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</si>
  <si>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</si>
  <si>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</si>
  <si>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</si>
  <si>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</si>
  <si>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</si>
  <si>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</si>
  <si>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</si>
  <si>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</si>
  <si>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</si>
  <si>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</si>
  <si>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</si>
  <si>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</si>
  <si>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</si>
  <si>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</si>
  <si>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</si>
  <si>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</si>
  <si>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</si>
  <si>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</si>
  <si>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</si>
  <si>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</si>
  <si>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</si>
  <si>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</si>
  <si>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</si>
  <si>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</si>
  <si>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</si>
  <si>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</si>
  <si>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</si>
  <si>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</si>
  <si>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</si>
  <si>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</si>
  <si>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</si>
  <si>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</si>
  <si>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</si>
  <si>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</si>
  <si>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</si>
  <si>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</si>
  <si>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</si>
  <si>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</si>
  <si>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</si>
  <si>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</si>
  <si>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</si>
  <si>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</si>
  <si>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</si>
  <si>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</si>
  <si>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</si>
  <si>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</si>
  <si>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</si>
  <si>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</si>
  <si>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</si>
  <si>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</si>
  <si>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</si>
  <si>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</si>
  <si>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</si>
  <si>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</si>
  <si>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</si>
  <si>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</si>
  <si>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</si>
  <si>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</si>
  <si>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</si>
  <si>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</si>
  <si>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</si>
  <si>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</si>
  <si>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</si>
  <si>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</si>
  <si>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</si>
  <si>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</si>
  <si>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</si>
  <si>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</si>
  <si>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</si>
  <si>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</si>
  <si>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</si>
  <si>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</si>
  <si>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</si>
  <si>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</si>
  <si>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</si>
  <si>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</si>
  <si>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</si>
  <si>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</si>
  <si>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</si>
  <si>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</si>
  <si>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</si>
  <si>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</si>
  <si>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</si>
  <si>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</si>
  <si>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</si>
  <si>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</si>
  <si>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</si>
  <si>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</si>
  <si>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</si>
  <si>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</si>
  <si>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</si>
  <si>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</si>
  <si>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</si>
  <si>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</si>
  <si>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</si>
  <si>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</si>
  <si>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</si>
  <si>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</si>
  <si>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</si>
  <si>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</si>
  <si>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</si>
  <si>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</si>
  <si>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</si>
  <si>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</si>
  <si>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</si>
  <si>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</si>
  <si>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</si>
  <si>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</si>
  <si>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</si>
  <si>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</si>
  <si>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</si>
  <si>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</si>
  <si>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</si>
  <si>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</si>
  <si>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</si>
  <si>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</si>
  <si>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</si>
  <si>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</si>
  <si>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</si>
  <si>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</si>
  <si>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</si>
  <si>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</si>
  <si>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</si>
  <si>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</si>
  <si>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</si>
  <si>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</si>
  <si>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</si>
  <si>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</si>
  <si>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</si>
  <si>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</si>
  <si>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</si>
  <si>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</si>
  <si>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</si>
  <si>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</si>
  <si>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</si>
  <si>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</si>
  <si>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</si>
  <si>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</si>
  <si>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</si>
  <si>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</si>
  <si>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</si>
  <si>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</si>
  <si>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</si>
  <si>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</si>
  <si>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</si>
  <si>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</si>
  <si>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</si>
  <si>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</si>
  <si>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</si>
  <si>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</si>
  <si>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</si>
  <si>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</si>
  <si>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</si>
  <si>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</si>
  <si>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</si>
  <si>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</si>
  <si>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</si>
  <si>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</si>
  <si>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</si>
  <si>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</si>
  <si>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</si>
  <si>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</si>
  <si>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</si>
  <si>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</si>
  <si>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</si>
  <si>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</si>
  <si>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</si>
  <si>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</si>
  <si>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</si>
  <si>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</si>
  <si>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</si>
  <si>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</si>
  <si>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</si>
  <si>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</si>
  <si>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</si>
  <si>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</si>
  <si>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</si>
  <si>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</si>
  <si>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</si>
  <si>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</si>
  <si>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</si>
  <si>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</si>
  <si>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</si>
  <si>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</si>
  <si>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</si>
  <si>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</si>
  <si>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</si>
  <si>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</si>
  <si>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</si>
  <si>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</si>
  <si>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</si>
  <si>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</si>
  <si>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</si>
  <si>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</si>
  <si>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</si>
  <si>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</si>
  <si>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</si>
  <si>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</si>
  <si>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</si>
  <si>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</si>
  <si>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</si>
  <si>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</si>
  <si>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</si>
  <si>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</si>
  <si>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</si>
  <si>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</si>
  <si>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</si>
  <si>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</si>
  <si>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</si>
  <si>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</si>
  <si>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</si>
  <si>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</si>
  <si>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</si>
  <si>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</si>
  <si>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</si>
  <si>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</si>
  <si>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</si>
  <si>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</si>
  <si>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</si>
  <si>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</si>
  <si>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</si>
  <si>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</si>
  <si>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</si>
  <si>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</si>
  <si>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</si>
  <si>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</si>
  <si>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</si>
  <si>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</si>
  <si>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</si>
  <si>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</si>
  <si>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</si>
  <si>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</si>
  <si>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</si>
  <si>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</si>
  <si>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</si>
  <si>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</si>
  <si>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</si>
  <si>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</si>
  <si>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</si>
  <si>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</si>
  <si>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</si>
  <si>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</si>
  <si>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</si>
  <si>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</si>
  <si>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</si>
  <si>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</si>
  <si>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</si>
  <si>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</si>
  <si>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</si>
  <si>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</si>
  <si>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</si>
  <si>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</si>
  <si>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</si>
  <si>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</si>
  <si>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</si>
  <si>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</si>
  <si>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</si>
  <si>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</si>
  <si>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</si>
  <si>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5957 S. Mooney Blvd.</t>
  </si>
  <si>
    <t xml:space="preserve">Visalia </t>
  </si>
  <si>
    <t>Jose A Martinez</t>
  </si>
  <si>
    <t>Accountant III</t>
  </si>
  <si>
    <t>JoseMartinez@tularehhsa.org</t>
  </si>
  <si>
    <t>559-624-8025</t>
  </si>
  <si>
    <t>One Stop Center Programs</t>
  </si>
  <si>
    <t>United for Health Mobile Unit</t>
  </si>
  <si>
    <t>County FSP Program</t>
  </si>
  <si>
    <t>Supportive Housing</t>
  </si>
  <si>
    <t>Specialized Mental Health Services</t>
  </si>
  <si>
    <t>Wellness &amp; Recovery Activities</t>
  </si>
  <si>
    <t>CFT Electronic Health Records</t>
  </si>
  <si>
    <t>Children &amp; Youth in Stressed Families</t>
  </si>
  <si>
    <t>Children at Risk of School Failure</t>
  </si>
  <si>
    <t>Identification &amp; Intervention for Mental Illness</t>
  </si>
  <si>
    <t>Reducing Disparities in Access to Mental Health</t>
  </si>
  <si>
    <t>Building Bridges</t>
  </si>
  <si>
    <t>Family Interaction</t>
  </si>
  <si>
    <t>In-Home Parent Educ -  Family Services</t>
  </si>
  <si>
    <t>Insight Program</t>
  </si>
  <si>
    <t>SafeCare - TC CWS</t>
  </si>
  <si>
    <t>Preschool Expulsion Reduction - TCOE</t>
  </si>
  <si>
    <t>K-3 Early Intervention</t>
  </si>
  <si>
    <t>Children of Promise</t>
  </si>
  <si>
    <t>Mental Health First Aid</t>
  </si>
  <si>
    <t>Mental Health Awareness Month</t>
  </si>
  <si>
    <t>Crisis Intervention Training</t>
  </si>
  <si>
    <t>ASIST Training</t>
  </si>
  <si>
    <t>Older Adult Hopeless Screening</t>
  </si>
  <si>
    <t>Warm Line - Kings View</t>
  </si>
  <si>
    <t>Homebound Senior Outreach</t>
  </si>
  <si>
    <t>London Prevention Pgm</t>
  </si>
  <si>
    <t>Senior Peer Counseling</t>
  </si>
  <si>
    <t>n/a</t>
  </si>
  <si>
    <t>Duplicated expense in FY15/16 and FY16/17 RER</t>
  </si>
  <si>
    <t>Capital Facility Needs</t>
  </si>
  <si>
    <t xml:space="preserve">FY 16/17 expense not previously reported. </t>
  </si>
  <si>
    <t>FY 16/17 expense reported in INN</t>
  </si>
  <si>
    <t xml:space="preserve">FY 16/17 expense s/b CSS admin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</si>
</sst>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E14" sqref="E14"/>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Tulare</v>
      </c>
      <c r="F7" s="94" t="s">
        <v>2</v>
      </c>
      <c r="G7" s="109">
        <f>IF(ISBLANK('1. Information'!D7),"",'1. Information'!D7)</f>
        <v>43440</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58" zoomScale="70" zoomScaleNormal="70" workbookViewId="0">
      <selection activeCell="E17" sqref="E17"/>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Tulare</v>
      </c>
      <c r="E7" s="3"/>
      <c r="F7" s="97" t="s">
        <v>178</v>
      </c>
      <c r="G7" s="109">
        <f>IF(ISBLANK('1. Information'!D7),"",'1. Information'!D7)</f>
        <v>43440</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f t="shared" ref="C13:C42" si="0">IF(F13&lt;&gt;0,VLOOKUP($D$7,Info_County_Code,2,FALSE),"")</f>
        <v>54</v>
      </c>
      <c r="D13" s="149" t="s">
        <v>37</v>
      </c>
      <c r="E13" s="337" t="s">
        <v>291</v>
      </c>
      <c r="F13" s="336">
        <v>-7495</v>
      </c>
      <c r="G13" s="364" t="s">
        <v>357</v>
      </c>
    </row>
    <row r="14" spans="2:7" x14ac:dyDescent="0.2">
      <c r="B14" s="101">
        <v>2</v>
      </c>
      <c r="C14" s="132">
        <f t="shared" si="0"/>
        <v>54</v>
      </c>
      <c r="D14" s="149" t="s">
        <v>34</v>
      </c>
      <c r="E14" s="133" t="s">
        <v>290</v>
      </c>
      <c r="F14" s="150">
        <v>50068</v>
      </c>
      <c r="G14" s="364" t="s">
        <v>359</v>
      </c>
    </row>
    <row r="15" spans="2:7" x14ac:dyDescent="0.2">
      <c r="B15" s="101">
        <v>3</v>
      </c>
      <c r="C15" s="132">
        <f t="shared" si="0"/>
        <v>54</v>
      </c>
      <c r="D15" s="149" t="s">
        <v>36</v>
      </c>
      <c r="E15" s="133" t="s">
        <v>290</v>
      </c>
      <c r="F15" s="150">
        <v>-56424</v>
      </c>
      <c r="G15" s="364" t="s">
        <v>360</v>
      </c>
    </row>
    <row r="16" spans="2:7" x14ac:dyDescent="0.2">
      <c r="B16" s="101">
        <v>4</v>
      </c>
      <c r="C16" s="132">
        <f t="shared" si="0"/>
        <v>54</v>
      </c>
      <c r="D16" s="149" t="s">
        <v>34</v>
      </c>
      <c r="E16" s="133" t="s">
        <v>290</v>
      </c>
      <c r="F16" s="150">
        <v>56424</v>
      </c>
      <c r="G16" s="364" t="s">
        <v>361</v>
      </c>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abSelected="1" topLeftCell="A46"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Tulare</v>
      </c>
      <c r="F7" s="94" t="s">
        <v>2</v>
      </c>
      <c r="G7" s="38">
        <f>IF(ISBLANK('1. Information'!D7),"",'1. Information'!D7)</f>
        <v>43440</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C15" sqref="C15"/>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43440</v>
      </c>
    </row>
    <row r="8" spans="1:5" ht="34.5" customHeight="1" x14ac:dyDescent="0.2">
      <c r="A8" s="99"/>
      <c r="B8" s="130">
        <v>2</v>
      </c>
      <c r="C8" s="102" t="s">
        <v>1</v>
      </c>
      <c r="D8" s="365" t="s">
        <v>96</v>
      </c>
    </row>
    <row r="9" spans="1:5" ht="34.5" customHeight="1" x14ac:dyDescent="0.2">
      <c r="A9" s="99"/>
      <c r="B9" s="130">
        <v>3</v>
      </c>
      <c r="C9" s="103" t="s">
        <v>125</v>
      </c>
      <c r="D9" s="104">
        <f>IF(ISBLANK(D8),"",VLOOKUP(D8,Info_County_Code,2))</f>
        <v>54</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93277</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55" zoomScaleNormal="55" zoomScaleSheetLayoutView="40" workbookViewId="0">
      <pane xSplit="3" ySplit="20" topLeftCell="D21" activePane="bottomRight" state="frozen"/>
      <selection pane="topRight" activeCell="D1" sqref="D1"/>
      <selection pane="bottomLeft" activeCell="A16" sqref="A16"/>
      <selection pane="bottomRight" activeCell="K32" sqref="K32"/>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Tulare</v>
      </c>
      <c r="F7" s="360" t="s">
        <v>2</v>
      </c>
      <c r="G7" s="259">
        <f>IF(ISBLANK('1. Information'!D7),"",'1. Information'!D7)</f>
        <v>43440</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f>602262+145125</f>
        <v>747387</v>
      </c>
      <c r="E15" s="260"/>
      <c r="F15" s="260"/>
      <c r="G15" s="90"/>
      <c r="H15" s="260"/>
      <c r="I15" s="260"/>
      <c r="J15" s="260"/>
      <c r="K15" s="260"/>
      <c r="L15" s="260"/>
      <c r="M15" s="260"/>
      <c r="N15" s="260"/>
    </row>
    <row r="16" spans="2:14" x14ac:dyDescent="0.25">
      <c r="B16" s="24">
        <v>2</v>
      </c>
      <c r="C16" s="332" t="s">
        <v>306</v>
      </c>
      <c r="D16" s="394">
        <v>9931268</v>
      </c>
      <c r="E16" s="260"/>
      <c r="F16" s="260"/>
      <c r="G16" s="90"/>
      <c r="H16" s="260"/>
      <c r="I16" s="260"/>
      <c r="J16" s="260"/>
      <c r="K16" s="260"/>
      <c r="L16" s="260"/>
      <c r="M16" s="260"/>
      <c r="N16" s="260"/>
    </row>
    <row r="17" spans="2:14" x14ac:dyDescent="0.25">
      <c r="B17" s="24">
        <v>3</v>
      </c>
      <c r="C17" s="332" t="s">
        <v>312</v>
      </c>
      <c r="D17" s="91">
        <f>D16+M22+M27+SUM('9. Adjustment (MHSA)'!F83:F112)</f>
        <v>9931268</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568014.12</v>
      </c>
      <c r="E23" s="380">
        <f>D15*0.19</f>
        <v>142003.53</v>
      </c>
      <c r="F23" s="261">
        <f>D15*0.05</f>
        <v>37369.35</v>
      </c>
      <c r="G23" s="327"/>
      <c r="H23" s="327"/>
      <c r="I23" s="327"/>
      <c r="J23" s="334"/>
      <c r="K23" s="327"/>
      <c r="L23" s="327"/>
      <c r="M23" s="327"/>
      <c r="N23" s="333">
        <f>SUM(D23:M23)</f>
        <v>747387</v>
      </c>
    </row>
    <row r="24" spans="2:14" ht="24" customHeight="1" x14ac:dyDescent="0.25">
      <c r="B24" s="24">
        <v>6</v>
      </c>
      <c r="C24" s="266" t="s">
        <v>25</v>
      </c>
      <c r="D24" s="339">
        <f t="shared" ref="D24:L24" si="0">SUM(D22:D23)</f>
        <v>568014.12</v>
      </c>
      <c r="E24" s="339">
        <f t="shared" si="0"/>
        <v>142003.53</v>
      </c>
      <c r="F24" s="339">
        <f t="shared" si="0"/>
        <v>37369.35</v>
      </c>
      <c r="G24" s="339">
        <f t="shared" si="0"/>
        <v>0</v>
      </c>
      <c r="H24" s="339">
        <f t="shared" si="0"/>
        <v>0</v>
      </c>
      <c r="I24" s="339">
        <f t="shared" si="0"/>
        <v>0</v>
      </c>
      <c r="J24" s="339">
        <f t="shared" si="0"/>
        <v>0</v>
      </c>
      <c r="K24" s="339">
        <f t="shared" si="0"/>
        <v>0</v>
      </c>
      <c r="L24" s="339">
        <f t="shared" si="0"/>
        <v>0</v>
      </c>
      <c r="M24" s="339">
        <v>0</v>
      </c>
      <c r="N24" s="371">
        <f>SUM(D24:M24)</f>
        <v>747387</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-2051818</v>
      </c>
      <c r="E27" s="334"/>
      <c r="F27" s="334"/>
      <c r="G27" s="264">
        <f>'3. CSS'!F20</f>
        <v>858222</v>
      </c>
      <c r="H27" s="264">
        <f>'3. CSS'!F21</f>
        <v>1193596</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10629277</v>
      </c>
      <c r="E30" s="264">
        <f>'4. PEI'!F21</f>
        <v>3947640</v>
      </c>
      <c r="F30" s="264">
        <f>'5. INN'!F22</f>
        <v>0</v>
      </c>
      <c r="G30" s="264">
        <f>'6. WET'!F20</f>
        <v>876952</v>
      </c>
      <c r="H30" s="264">
        <f>'7. CFTN'!F21</f>
        <v>1193596</v>
      </c>
      <c r="I30" s="334"/>
      <c r="J30" s="264">
        <f>'8. WET RP, HP'!E14</f>
        <v>0</v>
      </c>
      <c r="K30" s="264">
        <f>'4. PEI'!F17</f>
        <v>106276</v>
      </c>
      <c r="L30" s="264">
        <f>'8. WET RP, HP'!E15</f>
        <v>0</v>
      </c>
      <c r="M30" s="334"/>
      <c r="N30" s="264">
        <f t="shared" ref="N30:N35" si="1">SUM(D30:M30)</f>
        <v>16753741</v>
      </c>
    </row>
    <row r="31" spans="2:14" ht="24" customHeight="1" x14ac:dyDescent="0.25">
      <c r="B31" s="24">
        <v>9</v>
      </c>
      <c r="C31" s="262" t="s">
        <v>5</v>
      </c>
      <c r="D31" s="261">
        <f>'3. CSS'!G25</f>
        <v>5528658</v>
      </c>
      <c r="E31" s="261">
        <f>'4. PEI'!G21</f>
        <v>0</v>
      </c>
      <c r="F31" s="261">
        <f>'5. INN'!G22</f>
        <v>0</v>
      </c>
      <c r="G31" s="261">
        <f>'6. WET'!G20</f>
        <v>0</v>
      </c>
      <c r="H31" s="261">
        <f>'7. CFTN'!G21</f>
        <v>0</v>
      </c>
      <c r="I31" s="7"/>
      <c r="J31" s="261">
        <f>'8. WET RP, HP'!F14</f>
        <v>0</v>
      </c>
      <c r="K31" s="261">
        <f>'4. PEI'!G17</f>
        <v>0</v>
      </c>
      <c r="L31" s="261">
        <f>'8. WET RP, HP'!F15</f>
        <v>0</v>
      </c>
      <c r="M31" s="327"/>
      <c r="N31" s="264">
        <f t="shared" si="1"/>
        <v>5528658</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376700</v>
      </c>
      <c r="E34" s="261">
        <f>'4. PEI'!J21</f>
        <v>0</v>
      </c>
      <c r="F34" s="261">
        <f>'5. INN'!J22</f>
        <v>0</v>
      </c>
      <c r="G34" s="261">
        <f>'6. WET'!J20</f>
        <v>0</v>
      </c>
      <c r="H34" s="261">
        <f>'7. CFTN'!J21</f>
        <v>163712</v>
      </c>
      <c r="I34" s="7"/>
      <c r="J34" s="261">
        <f>'8. WET RP, HP'!I14</f>
        <v>0</v>
      </c>
      <c r="K34" s="261">
        <f>'4. PEI'!J17</f>
        <v>0</v>
      </c>
      <c r="L34" s="261">
        <f>'8. WET RP, HP'!I15</f>
        <v>0</v>
      </c>
      <c r="M34" s="327"/>
      <c r="N34" s="264">
        <f t="shared" si="1"/>
        <v>540412</v>
      </c>
    </row>
    <row r="35" spans="2:14" ht="24" customHeight="1" x14ac:dyDescent="0.25">
      <c r="B35" s="24">
        <v>13</v>
      </c>
      <c r="C35" s="266" t="s">
        <v>25</v>
      </c>
      <c r="D35" s="267">
        <f>SUM(D30:D34)</f>
        <v>16534635</v>
      </c>
      <c r="E35" s="267">
        <f t="shared" ref="E35:L35" si="2">SUM(E30:E34)</f>
        <v>3947640</v>
      </c>
      <c r="F35" s="267">
        <f t="shared" si="2"/>
        <v>0</v>
      </c>
      <c r="G35" s="267">
        <f t="shared" si="2"/>
        <v>876952</v>
      </c>
      <c r="H35" s="267">
        <f t="shared" si="2"/>
        <v>1357308</v>
      </c>
      <c r="I35" s="267">
        <f t="shared" si="2"/>
        <v>0</v>
      </c>
      <c r="J35" s="267">
        <f t="shared" si="2"/>
        <v>0</v>
      </c>
      <c r="K35" s="267">
        <f t="shared" si="2"/>
        <v>106276</v>
      </c>
      <c r="L35" s="267">
        <f t="shared" si="2"/>
        <v>0</v>
      </c>
      <c r="M35" s="7"/>
      <c r="N35" s="339">
        <f t="shared" si="1"/>
        <v>22822811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2241345</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zoomScale="70" zoomScaleNormal="70" zoomScaleSheetLayoutView="40" zoomScalePageLayoutView="70" workbookViewId="0">
      <selection activeCell="F16" sqref="F16"/>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5"/>
      <c r="C1" s="445"/>
      <c r="D1" s="445"/>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6" t="s">
        <v>1</v>
      </c>
      <c r="C7" s="446"/>
      <c r="D7" s="9" t="str">
        <f>IF(ISBLANK('1. Information'!D8),"",'1. Information'!D8)</f>
        <v>Tulare</v>
      </c>
      <c r="E7" s="281"/>
      <c r="F7" s="279" t="s">
        <v>2</v>
      </c>
      <c r="G7" s="282">
        <f>IF(ISBLANK('1. Information'!D7),"",'1. Information'!D7)</f>
        <v>43440</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8" t="s">
        <v>30</v>
      </c>
      <c r="H12" s="436"/>
      <c r="I12" s="436"/>
      <c r="J12" s="439"/>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3" t="s">
        <v>7</v>
      </c>
      <c r="D14" s="443"/>
      <c r="E14" s="443"/>
      <c r="F14" s="367"/>
      <c r="G14" s="368"/>
      <c r="H14" s="353"/>
      <c r="I14" s="290"/>
      <c r="J14" s="290"/>
      <c r="K14" s="292">
        <f>SUM(F14:J14)</f>
        <v>0</v>
      </c>
      <c r="L14"/>
    </row>
    <row r="15" spans="1:12" ht="15" customHeight="1" x14ac:dyDescent="0.25">
      <c r="A15" s="281"/>
      <c r="B15" s="277">
        <v>2</v>
      </c>
      <c r="C15" s="443" t="s">
        <v>8</v>
      </c>
      <c r="D15" s="443"/>
      <c r="E15" s="443"/>
      <c r="F15" s="367"/>
      <c r="G15" s="290"/>
      <c r="H15" s="290"/>
      <c r="I15" s="290"/>
      <c r="J15" s="290"/>
      <c r="K15" s="292">
        <f t="shared" ref="K15:K23" si="0">SUM(F15:J15)</f>
        <v>0</v>
      </c>
      <c r="L15"/>
    </row>
    <row r="16" spans="1:12" x14ac:dyDescent="0.25">
      <c r="A16" s="281"/>
      <c r="B16" s="277">
        <v>3</v>
      </c>
      <c r="C16" s="443" t="s">
        <v>129</v>
      </c>
      <c r="D16" s="443"/>
      <c r="E16" s="443"/>
      <c r="F16" s="367">
        <f>1826637+58633</f>
        <v>1885270</v>
      </c>
      <c r="G16" s="290"/>
      <c r="H16" s="290"/>
      <c r="I16" s="290"/>
      <c r="J16" s="290">
        <v>49223</v>
      </c>
      <c r="K16" s="292">
        <f t="shared" si="0"/>
        <v>1934493</v>
      </c>
      <c r="L16"/>
    </row>
    <row r="17" spans="1:12" x14ac:dyDescent="0.25">
      <c r="A17" s="281"/>
      <c r="B17" s="277">
        <v>4</v>
      </c>
      <c r="C17" s="444" t="s">
        <v>218</v>
      </c>
      <c r="D17" s="444"/>
      <c r="E17" s="444"/>
      <c r="F17" s="367"/>
      <c r="G17" s="290"/>
      <c r="H17" s="290"/>
      <c r="I17" s="290"/>
      <c r="J17" s="290"/>
      <c r="K17" s="292">
        <f t="shared" si="0"/>
        <v>0</v>
      </c>
      <c r="L17"/>
    </row>
    <row r="18" spans="1:12" x14ac:dyDescent="0.25">
      <c r="A18" s="281"/>
      <c r="B18" s="277">
        <v>5</v>
      </c>
      <c r="C18" s="444" t="s">
        <v>219</v>
      </c>
      <c r="D18" s="444"/>
      <c r="E18" s="444"/>
      <c r="F18" s="367"/>
      <c r="G18" s="294"/>
      <c r="H18" s="294"/>
      <c r="I18" s="294"/>
      <c r="J18" s="294"/>
      <c r="K18" s="292">
        <f t="shared" si="0"/>
        <v>0</v>
      </c>
      <c r="L18"/>
    </row>
    <row r="19" spans="1:12" x14ac:dyDescent="0.25">
      <c r="A19" s="281"/>
      <c r="B19" s="277">
        <v>6</v>
      </c>
      <c r="C19" s="443" t="s">
        <v>216</v>
      </c>
      <c r="D19" s="443"/>
      <c r="E19" s="443"/>
      <c r="F19" s="290"/>
      <c r="G19" s="294"/>
      <c r="H19" s="294"/>
      <c r="I19" s="294"/>
      <c r="J19" s="294"/>
      <c r="K19" s="293">
        <f t="shared" si="0"/>
        <v>0</v>
      </c>
      <c r="L19"/>
    </row>
    <row r="20" spans="1:12" ht="15.75" customHeight="1" x14ac:dyDescent="0.25">
      <c r="A20" s="283"/>
      <c r="B20" s="256">
        <v>7</v>
      </c>
      <c r="C20" s="440" t="s">
        <v>226</v>
      </c>
      <c r="D20" s="441"/>
      <c r="E20" s="442"/>
      <c r="F20" s="290">
        <f>876953-18731</f>
        <v>858222</v>
      </c>
      <c r="G20" s="293"/>
      <c r="H20" s="293"/>
      <c r="I20" s="293"/>
      <c r="J20" s="293"/>
      <c r="K20" s="293">
        <f t="shared" si="0"/>
        <v>858222</v>
      </c>
      <c r="L20"/>
    </row>
    <row r="21" spans="1:12" x14ac:dyDescent="0.25">
      <c r="A21" s="283"/>
      <c r="B21" s="256">
        <v>8</v>
      </c>
      <c r="C21" s="440" t="s">
        <v>227</v>
      </c>
      <c r="D21" s="441"/>
      <c r="E21" s="442"/>
      <c r="F21" s="290">
        <v>1193596</v>
      </c>
      <c r="G21" s="293"/>
      <c r="H21" s="293"/>
      <c r="I21" s="293"/>
      <c r="J21" s="293"/>
      <c r="K21" s="293">
        <f t="shared" si="0"/>
        <v>1193596</v>
      </c>
      <c r="L21"/>
    </row>
    <row r="22" spans="1:12" x14ac:dyDescent="0.25">
      <c r="A22" s="283"/>
      <c r="B22" s="256">
        <v>9</v>
      </c>
      <c r="C22" s="440" t="s">
        <v>225</v>
      </c>
      <c r="D22" s="441"/>
      <c r="E22" s="442"/>
      <c r="F22" s="290"/>
      <c r="G22" s="293"/>
      <c r="H22" s="293"/>
      <c r="I22" s="293"/>
      <c r="J22" s="293"/>
      <c r="K22" s="293">
        <f t="shared" si="0"/>
        <v>0</v>
      </c>
      <c r="L22"/>
    </row>
    <row r="23" spans="1:12" x14ac:dyDescent="0.25">
      <c r="A23" s="281"/>
      <c r="B23" s="277">
        <v>10</v>
      </c>
      <c r="C23" s="443" t="s">
        <v>140</v>
      </c>
      <c r="D23" s="443"/>
      <c r="E23" s="443"/>
      <c r="F23" s="294">
        <f>SUM(G33:G132)</f>
        <v>8744007</v>
      </c>
      <c r="G23" s="293">
        <f>SUM(H33:H132)</f>
        <v>5528658</v>
      </c>
      <c r="H23" s="293">
        <f>SUM(I33:I132)</f>
        <v>0</v>
      </c>
      <c r="I23" s="293">
        <f>SUM(J33:J132)</f>
        <v>0</v>
      </c>
      <c r="J23" s="293">
        <f>SUM(K33:K132)</f>
        <v>327477</v>
      </c>
      <c r="K23" s="293">
        <f t="shared" si="0"/>
        <v>14600142</v>
      </c>
      <c r="L23"/>
    </row>
    <row r="24" spans="1:12" ht="30.95" customHeight="1" x14ac:dyDescent="0.25">
      <c r="A24" s="281"/>
      <c r="B24" s="277">
        <v>11</v>
      </c>
      <c r="C24" s="430" t="s">
        <v>223</v>
      </c>
      <c r="D24" s="431"/>
      <c r="E24" s="432"/>
      <c r="F24" s="7">
        <f>SUM(F14:F16,F18:F23)</f>
        <v>12681095</v>
      </c>
      <c r="G24" s="7">
        <f>SUM(G14:G16,G18:G23)</f>
        <v>5528658</v>
      </c>
      <c r="H24" s="43">
        <f t="shared" ref="H24:J24" si="1">SUM(H14:H16,H18:H23)</f>
        <v>0</v>
      </c>
      <c r="I24" s="7">
        <f t="shared" si="1"/>
        <v>0</v>
      </c>
      <c r="J24" s="7">
        <f t="shared" si="1"/>
        <v>376700</v>
      </c>
      <c r="K24" s="7">
        <f>SUM(K14:K16,K18:K23)</f>
        <v>18586453</v>
      </c>
      <c r="L24"/>
    </row>
    <row r="25" spans="1:12" s="325" customFormat="1" ht="30.95" customHeight="1" x14ac:dyDescent="0.25">
      <c r="A25" s="281"/>
      <c r="B25" s="277">
        <v>12</v>
      </c>
      <c r="C25" s="437" t="s">
        <v>283</v>
      </c>
      <c r="D25" s="437"/>
      <c r="E25" s="437"/>
      <c r="F25" s="7">
        <f>SUM(F14:F16,F18,F23)</f>
        <v>10629277</v>
      </c>
      <c r="G25" s="299">
        <f t="shared" ref="G25:J25" si="2">SUM(G14:G16,G18,G23)</f>
        <v>5528658</v>
      </c>
      <c r="H25" s="299">
        <f t="shared" si="2"/>
        <v>0</v>
      </c>
      <c r="I25" s="299">
        <f t="shared" si="2"/>
        <v>0</v>
      </c>
      <c r="J25" s="7">
        <f t="shared" si="2"/>
        <v>376700</v>
      </c>
      <c r="K25" s="7">
        <f>SUM(K14:K16,K18,K23)</f>
        <v>16534635</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6" t="s">
        <v>166</v>
      </c>
      <c r="E31" s="436"/>
      <c r="F31" s="436"/>
      <c r="G31" s="344" t="s">
        <v>28</v>
      </c>
      <c r="H31" s="433" t="s">
        <v>30</v>
      </c>
      <c r="I31" s="434"/>
      <c r="J31" s="434"/>
      <c r="K31" s="435"/>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ht="15.75" customHeight="1" x14ac:dyDescent="0.25">
      <c r="A33" s="281"/>
      <c r="B33" s="295">
        <v>1</v>
      </c>
      <c r="C33" s="296">
        <f t="shared" ref="C33:C64" si="3">IF(L33&lt;&gt;0,VLOOKUP($D$7,Info_County_Code,2,FALSE),"")</f>
        <v>54</v>
      </c>
      <c r="D33" s="395" t="s">
        <v>328</v>
      </c>
      <c r="E33" s="395"/>
      <c r="F33" s="297" t="s">
        <v>102</v>
      </c>
      <c r="G33" s="291">
        <v>184785</v>
      </c>
      <c r="H33" s="291">
        <v>777369</v>
      </c>
      <c r="I33" s="291"/>
      <c r="J33" s="318"/>
      <c r="K33" s="291"/>
      <c r="L33" s="293">
        <f>SUM(G33:K33)</f>
        <v>962154</v>
      </c>
    </row>
    <row r="34" spans="1:12" s="359" customFormat="1" ht="15.75" customHeight="1" x14ac:dyDescent="0.25">
      <c r="A34" s="281"/>
      <c r="B34" s="295">
        <v>2</v>
      </c>
      <c r="C34" s="296">
        <f t="shared" si="3"/>
        <v>54</v>
      </c>
      <c r="D34" s="395" t="s">
        <v>328</v>
      </c>
      <c r="E34" s="395"/>
      <c r="F34" s="297" t="s">
        <v>103</v>
      </c>
      <c r="G34" s="291">
        <v>180176</v>
      </c>
      <c r="H34" s="291">
        <v>757982</v>
      </c>
      <c r="I34" s="291"/>
      <c r="J34" s="318"/>
      <c r="K34" s="291"/>
      <c r="L34" s="293">
        <f t="shared" ref="L34:L97" si="4">SUM(G34:K34)</f>
        <v>938158</v>
      </c>
    </row>
    <row r="35" spans="1:12" s="359" customFormat="1" ht="15.75" customHeight="1" x14ac:dyDescent="0.25">
      <c r="A35" s="281"/>
      <c r="B35" s="295">
        <v>3</v>
      </c>
      <c r="C35" s="296">
        <f t="shared" si="3"/>
        <v>54</v>
      </c>
      <c r="D35" s="395" t="s">
        <v>329</v>
      </c>
      <c r="E35" s="395"/>
      <c r="F35" s="297" t="s">
        <v>102</v>
      </c>
      <c r="G35" s="291">
        <v>167748</v>
      </c>
      <c r="H35" s="291">
        <v>568070</v>
      </c>
      <c r="I35" s="291"/>
      <c r="J35" s="318"/>
      <c r="K35" s="291"/>
      <c r="L35" s="293">
        <f t="shared" si="4"/>
        <v>735818</v>
      </c>
    </row>
    <row r="36" spans="1:12" s="359" customFormat="1" ht="15.75" customHeight="1" x14ac:dyDescent="0.25">
      <c r="A36" s="281"/>
      <c r="B36" s="295">
        <v>4</v>
      </c>
      <c r="C36" s="296">
        <f t="shared" si="3"/>
        <v>54</v>
      </c>
      <c r="D36" s="395" t="s">
        <v>329</v>
      </c>
      <c r="E36" s="395"/>
      <c r="F36" s="297" t="s">
        <v>103</v>
      </c>
      <c r="G36" s="291">
        <v>246534</v>
      </c>
      <c r="H36" s="291">
        <v>742166</v>
      </c>
      <c r="I36" s="291"/>
      <c r="J36" s="318"/>
      <c r="K36" s="291"/>
      <c r="L36" s="293">
        <f t="shared" si="4"/>
        <v>988700</v>
      </c>
    </row>
    <row r="37" spans="1:12" s="359" customFormat="1" x14ac:dyDescent="0.25">
      <c r="A37" s="281"/>
      <c r="B37" s="295">
        <v>5</v>
      </c>
      <c r="C37" s="296">
        <f t="shared" si="3"/>
        <v>54</v>
      </c>
      <c r="D37" s="395" t="s">
        <v>330</v>
      </c>
      <c r="E37" s="395"/>
      <c r="F37" s="297" t="s">
        <v>102</v>
      </c>
      <c r="G37" s="291">
        <v>2863999</v>
      </c>
      <c r="H37" s="291">
        <v>2331450</v>
      </c>
      <c r="I37" s="291"/>
      <c r="J37" s="318"/>
      <c r="K37" s="291">
        <v>4711</v>
      </c>
      <c r="L37" s="293">
        <f t="shared" si="4"/>
        <v>5200160</v>
      </c>
    </row>
    <row r="38" spans="1:12" s="359" customFormat="1" x14ac:dyDescent="0.25">
      <c r="A38" s="281"/>
      <c r="B38" s="295">
        <v>6</v>
      </c>
      <c r="C38" s="296">
        <f t="shared" si="3"/>
        <v>54</v>
      </c>
      <c r="D38" s="395" t="s">
        <v>331</v>
      </c>
      <c r="E38" s="395"/>
      <c r="F38" s="297" t="s">
        <v>102</v>
      </c>
      <c r="G38" s="291">
        <v>1823491</v>
      </c>
      <c r="H38" s="291"/>
      <c r="I38" s="291"/>
      <c r="J38" s="318"/>
      <c r="K38" s="291">
        <v>322766</v>
      </c>
      <c r="L38" s="293">
        <f t="shared" si="4"/>
        <v>2146257</v>
      </c>
    </row>
    <row r="39" spans="1:12" s="359" customFormat="1" x14ac:dyDescent="0.25">
      <c r="A39" s="281"/>
      <c r="B39" s="295">
        <v>7</v>
      </c>
      <c r="C39" s="296">
        <f t="shared" si="3"/>
        <v>54</v>
      </c>
      <c r="D39" s="395" t="s">
        <v>332</v>
      </c>
      <c r="E39" s="395"/>
      <c r="F39" s="297" t="s">
        <v>102</v>
      </c>
      <c r="G39" s="291">
        <v>655937</v>
      </c>
      <c r="H39" s="291"/>
      <c r="I39" s="291"/>
      <c r="J39" s="318"/>
      <c r="K39" s="291"/>
      <c r="L39" s="293">
        <f t="shared" si="4"/>
        <v>655937</v>
      </c>
    </row>
    <row r="40" spans="1:12" s="359" customFormat="1" x14ac:dyDescent="0.25">
      <c r="A40" s="281"/>
      <c r="B40" s="295">
        <v>8</v>
      </c>
      <c r="C40" s="296">
        <f t="shared" si="3"/>
        <v>54</v>
      </c>
      <c r="D40" s="395" t="s">
        <v>332</v>
      </c>
      <c r="E40" s="395"/>
      <c r="F40" s="297" t="s">
        <v>103</v>
      </c>
      <c r="G40" s="291">
        <v>1949331</v>
      </c>
      <c r="H40" s="291">
        <v>5092</v>
      </c>
      <c r="I40" s="291"/>
      <c r="J40" s="318"/>
      <c r="K40" s="291"/>
      <c r="L40" s="293">
        <f t="shared" si="4"/>
        <v>1954423</v>
      </c>
    </row>
    <row r="41" spans="1:12" s="359" customFormat="1" x14ac:dyDescent="0.25">
      <c r="A41" s="281"/>
      <c r="B41" s="295">
        <v>9</v>
      </c>
      <c r="C41" s="296">
        <f t="shared" si="3"/>
        <v>54</v>
      </c>
      <c r="D41" s="395" t="s">
        <v>333</v>
      </c>
      <c r="E41" s="395"/>
      <c r="F41" s="297" t="s">
        <v>103</v>
      </c>
      <c r="G41" s="291">
        <v>672006</v>
      </c>
      <c r="H41" s="291">
        <v>346529</v>
      </c>
      <c r="I41" s="291"/>
      <c r="J41" s="318"/>
      <c r="K41" s="291"/>
      <c r="L41" s="293">
        <f t="shared" si="4"/>
        <v>1018535</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A37" zoomScale="60" zoomScaleNormal="60" zoomScaleSheetLayoutView="40" zoomScalePageLayoutView="80" workbookViewId="0">
      <selection activeCell="F19" sqref="F19"/>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Tulare</v>
      </c>
      <c r="F7" s="94" t="s">
        <v>2</v>
      </c>
      <c r="G7" s="109">
        <f>IF(ISBLANK('1. Information'!D7),"",'1. Information'!D7)</f>
        <v>43440</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8" t="s">
        <v>30</v>
      </c>
      <c r="H12" s="436"/>
      <c r="I12" s="436"/>
      <c r="J12" s="439"/>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4" t="s">
        <v>3</v>
      </c>
      <c r="D14" s="444"/>
      <c r="E14" s="440"/>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4" t="s">
        <v>133</v>
      </c>
      <c r="D15" s="444"/>
      <c r="E15" s="440"/>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272388</v>
      </c>
      <c r="G16" s="387"/>
      <c r="H16" s="387"/>
      <c r="I16" s="387"/>
      <c r="J16" s="387"/>
      <c r="K16" s="292">
        <f t="shared" si="0"/>
        <v>272388</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4" t="s">
        <v>228</v>
      </c>
      <c r="D17" s="444"/>
      <c r="E17" s="440"/>
      <c r="F17" s="291">
        <v>106276</v>
      </c>
      <c r="G17" s="387"/>
      <c r="H17" s="387"/>
      <c r="I17" s="387"/>
      <c r="J17" s="387"/>
      <c r="K17" s="292">
        <f t="shared" si="0"/>
        <v>106276</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4" t="s">
        <v>215</v>
      </c>
      <c r="D18" s="444"/>
      <c r="E18" s="440"/>
      <c r="F18" s="389">
        <v>135319</v>
      </c>
      <c r="G18" s="403"/>
      <c r="H18" s="403"/>
      <c r="I18" s="403"/>
      <c r="J18" s="403"/>
      <c r="K18" s="292">
        <f t="shared" si="0"/>
        <v>135319</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4" t="s">
        <v>217</v>
      </c>
      <c r="D19" s="444"/>
      <c r="E19" s="440"/>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3" t="s">
        <v>150</v>
      </c>
      <c r="D20" s="443"/>
      <c r="E20" s="443"/>
      <c r="F20" s="315">
        <f>SUMIF($G$36:$G$135,"Combined Summary",L$36:L$135) + SUMIF($F$36:$F$135,"Standalone",L$36:L$135)</f>
        <v>3675252</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3675252</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3947640</v>
      </c>
      <c r="G21" s="8">
        <f t="shared" ref="G21:K21" si="1">SUM(G14:G16,G19:G20)</f>
        <v>0</v>
      </c>
      <c r="H21" s="8">
        <f t="shared" si="1"/>
        <v>0</v>
      </c>
      <c r="I21" s="8">
        <f t="shared" si="1"/>
        <v>0</v>
      </c>
      <c r="J21" s="8">
        <f t="shared" si="1"/>
        <v>0</v>
      </c>
      <c r="K21" s="8">
        <f t="shared" si="1"/>
        <v>3947640</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0.65159763048302277</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6" t="s">
        <v>165</v>
      </c>
      <c r="E34" s="436"/>
      <c r="F34" s="436"/>
      <c r="G34" s="436"/>
      <c r="H34" s="436"/>
      <c r="I34" s="436"/>
      <c r="J34" s="436"/>
      <c r="K34" s="436"/>
      <c r="L34" s="340" t="s">
        <v>28</v>
      </c>
      <c r="M34" s="438" t="s">
        <v>30</v>
      </c>
      <c r="N34" s="436"/>
      <c r="O34" s="436"/>
      <c r="P34" s="439"/>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ht="15.75" customHeight="1" x14ac:dyDescent="0.25">
      <c r="B36" s="101">
        <v>1</v>
      </c>
      <c r="C36" s="132">
        <f t="shared" ref="C36:C67" si="2">IF(AND(NOT(COUNTA(D36:J36)),(NOT(COUNTA(L36:P36)))),"",VLOOKUP($D$7,Info_County_Code,2,FALSE))</f>
        <v>54</v>
      </c>
      <c r="D36" s="395" t="s">
        <v>335</v>
      </c>
      <c r="E36" s="395"/>
      <c r="F36" s="416" t="s">
        <v>144</v>
      </c>
      <c r="G36" s="417" t="s">
        <v>137</v>
      </c>
      <c r="H36" s="125" t="s">
        <v>339</v>
      </c>
      <c r="I36" s="134">
        <f>L36/$L$42</f>
        <v>0.19309745149936777</v>
      </c>
      <c r="J36" s="134">
        <v>1</v>
      </c>
      <c r="K36" s="350" t="str">
        <f>IF(OR(G36="Combined Summary",F36="Standalone"),(SUMPRODUCT(--(D$36:D$135=D36),I$36:I$135,J$36:J$135)),"")</f>
        <v/>
      </c>
      <c r="L36" s="291">
        <v>293355</v>
      </c>
      <c r="M36" s="352"/>
      <c r="N36" s="116"/>
      <c r="O36" s="116"/>
      <c r="P36" s="116"/>
      <c r="Q36" s="351">
        <f>SUM(L36:P36)</f>
        <v>293355</v>
      </c>
      <c r="R36" s="409" t="str">
        <f>IF(OR(G36="Combined Summary",F36="Standalone"),(SUMIF(D$36:D$135,D36,I$36:I$135)),"")</f>
        <v/>
      </c>
      <c r="S36" s="407" t="str">
        <f>IF(AND(F36="Standalone",NOT(R36=1)),"ERROR",IF(AND(G36="Combined Summary",NOT(R36=1)),"ERROR",""))</f>
        <v/>
      </c>
      <c r="AL36" s="108"/>
      <c r="AM36" s="108"/>
      <c r="AN36" s="108"/>
    </row>
    <row r="37" spans="2:40" ht="15.75" customHeight="1" x14ac:dyDescent="0.25">
      <c r="B37" s="363">
        <v>2</v>
      </c>
      <c r="C37" s="132">
        <f t="shared" si="2"/>
        <v>54</v>
      </c>
      <c r="D37" s="395" t="s">
        <v>335</v>
      </c>
      <c r="E37" s="395"/>
      <c r="F37" s="416" t="s">
        <v>144</v>
      </c>
      <c r="G37" s="417" t="s">
        <v>137</v>
      </c>
      <c r="H37" s="125" t="s">
        <v>340</v>
      </c>
      <c r="I37" s="134">
        <f t="shared" ref="I37:I41" si="3">L37/$L$42</f>
        <v>8.8879263984433979E-2</v>
      </c>
      <c r="J37" s="134">
        <v>1</v>
      </c>
      <c r="K37" s="350" t="str">
        <f t="shared" ref="K37:K100" si="4">IF(OR(G37="Combined Summary",F37="Standalone"),(SUMPRODUCT(--(D$36:D$135=D37),I$36:I$135,J$36:J$135)),"")</f>
        <v/>
      </c>
      <c r="L37" s="291">
        <v>135026</v>
      </c>
      <c r="M37" s="352"/>
      <c r="N37" s="116"/>
      <c r="O37" s="116"/>
      <c r="P37" s="116"/>
      <c r="Q37" s="351">
        <f t="shared" ref="Q37:Q100" si="5">SUM(L37:P37)</f>
        <v>135026</v>
      </c>
      <c r="R37" s="409" t="str">
        <f t="shared" ref="R37:R100" si="6">IF(OR(G37="Combined Summary",F37="Standalone"),(SUMIF(D$36:D$135,D37,I$36:I$135)),"")</f>
        <v/>
      </c>
      <c r="S37" s="407" t="str">
        <f t="shared" ref="S37:S100" si="7">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54</v>
      </c>
      <c r="D38" s="395" t="s">
        <v>335</v>
      </c>
      <c r="E38" s="395"/>
      <c r="F38" s="416" t="s">
        <v>144</v>
      </c>
      <c r="G38" s="417" t="s">
        <v>136</v>
      </c>
      <c r="H38" s="125" t="s">
        <v>341</v>
      </c>
      <c r="I38" s="421">
        <f t="shared" si="3"/>
        <v>0.20769651535307565</v>
      </c>
      <c r="J38" s="134">
        <v>0.98</v>
      </c>
      <c r="K38" s="350" t="str">
        <f t="shared" si="4"/>
        <v/>
      </c>
      <c r="L38" s="291">
        <v>315534</v>
      </c>
      <c r="M38" s="352"/>
      <c r="N38" s="116"/>
      <c r="O38" s="116"/>
      <c r="P38" s="116"/>
      <c r="Q38" s="351">
        <f t="shared" si="5"/>
        <v>315534</v>
      </c>
      <c r="R38" s="409" t="str">
        <f t="shared" si="6"/>
        <v/>
      </c>
      <c r="S38" s="407" t="str">
        <f t="shared" si="7"/>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54</v>
      </c>
      <c r="D39" s="395" t="s">
        <v>335</v>
      </c>
      <c r="E39" s="395"/>
      <c r="F39" s="125" t="s">
        <v>144</v>
      </c>
      <c r="G39" s="107" t="s">
        <v>137</v>
      </c>
      <c r="H39" s="125" t="s">
        <v>341</v>
      </c>
      <c r="I39" s="134">
        <f t="shared" si="3"/>
        <v>3.9561429087675348E-2</v>
      </c>
      <c r="J39" s="134">
        <v>1</v>
      </c>
      <c r="K39" s="350" t="str">
        <f t="shared" si="4"/>
        <v/>
      </c>
      <c r="L39" s="291">
        <v>60102</v>
      </c>
      <c r="M39" s="352"/>
      <c r="N39" s="116"/>
      <c r="O39" s="116"/>
      <c r="P39" s="116"/>
      <c r="Q39" s="351">
        <f t="shared" si="5"/>
        <v>60102</v>
      </c>
      <c r="R39" s="409" t="str">
        <f t="shared" si="6"/>
        <v/>
      </c>
      <c r="S39" s="407" t="str">
        <f t="shared" si="7"/>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54</v>
      </c>
      <c r="D40" s="395" t="s">
        <v>335</v>
      </c>
      <c r="E40" s="395"/>
      <c r="F40" s="125" t="s">
        <v>144</v>
      </c>
      <c r="G40" s="107" t="s">
        <v>136</v>
      </c>
      <c r="H40" s="125" t="s">
        <v>342</v>
      </c>
      <c r="I40" s="134">
        <f t="shared" si="3"/>
        <v>5.1536755688987738E-2</v>
      </c>
      <c r="J40" s="134">
        <v>1</v>
      </c>
      <c r="K40" s="350" t="str">
        <f t="shared" si="4"/>
        <v/>
      </c>
      <c r="L40" s="291">
        <v>78295</v>
      </c>
      <c r="M40" s="352"/>
      <c r="N40" s="116"/>
      <c r="O40" s="116"/>
      <c r="P40" s="116"/>
      <c r="Q40" s="351">
        <f t="shared" si="5"/>
        <v>78295</v>
      </c>
      <c r="R40" s="409" t="str">
        <f t="shared" si="6"/>
        <v/>
      </c>
      <c r="S40" s="407" t="str">
        <f t="shared" si="7"/>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54</v>
      </c>
      <c r="D41" s="395" t="s">
        <v>335</v>
      </c>
      <c r="E41" s="395"/>
      <c r="F41" s="125" t="s">
        <v>144</v>
      </c>
      <c r="G41" s="107" t="s">
        <v>137</v>
      </c>
      <c r="H41" s="125" t="s">
        <v>343</v>
      </c>
      <c r="I41" s="134">
        <f t="shared" si="3"/>
        <v>0.41922858438645949</v>
      </c>
      <c r="J41" s="134">
        <v>1</v>
      </c>
      <c r="K41" s="350" t="str">
        <f t="shared" si="4"/>
        <v/>
      </c>
      <c r="L41" s="291">
        <v>636895</v>
      </c>
      <c r="M41" s="352"/>
      <c r="N41" s="116"/>
      <c r="O41" s="116"/>
      <c r="P41" s="116"/>
      <c r="Q41" s="351">
        <f t="shared" si="5"/>
        <v>636895</v>
      </c>
      <c r="R41" s="409" t="str">
        <f t="shared" si="6"/>
        <v/>
      </c>
      <c r="S41" s="407" t="str">
        <f t="shared" si="7"/>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54</v>
      </c>
      <c r="D42" s="395" t="s">
        <v>335</v>
      </c>
      <c r="E42" s="395"/>
      <c r="F42" s="125" t="s">
        <v>144</v>
      </c>
      <c r="G42" s="107" t="s">
        <v>230</v>
      </c>
      <c r="H42" s="125"/>
      <c r="I42" s="134"/>
      <c r="J42" s="134"/>
      <c r="K42" s="350">
        <f t="shared" si="4"/>
        <v>0.99584606969293854</v>
      </c>
      <c r="L42" s="291">
        <f>SUM(L36:L41)</f>
        <v>1519207</v>
      </c>
      <c r="M42" s="352"/>
      <c r="N42" s="116"/>
      <c r="O42" s="116"/>
      <c r="P42" s="116"/>
      <c r="Q42" s="351">
        <f t="shared" si="5"/>
        <v>1519207</v>
      </c>
      <c r="R42" s="409">
        <f t="shared" si="6"/>
        <v>1</v>
      </c>
      <c r="S42" s="407" t="str">
        <f t="shared" si="7"/>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4"/>
        <v/>
      </c>
      <c r="L43" s="291"/>
      <c r="M43" s="352"/>
      <c r="N43" s="116"/>
      <c r="O43" s="116"/>
      <c r="P43" s="116"/>
      <c r="Q43" s="351">
        <f t="shared" si="5"/>
        <v>0</v>
      </c>
      <c r="R43" s="409" t="str">
        <f t="shared" si="6"/>
        <v/>
      </c>
      <c r="S43" s="407" t="str">
        <f t="shared" si="7"/>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54</v>
      </c>
      <c r="D44" s="395" t="s">
        <v>336</v>
      </c>
      <c r="E44" s="395"/>
      <c r="F44" s="125" t="s">
        <v>144</v>
      </c>
      <c r="G44" s="107" t="s">
        <v>136</v>
      </c>
      <c r="H44" s="125" t="s">
        <v>344</v>
      </c>
      <c r="I44" s="134">
        <f>L44/$L$49</f>
        <v>0.16916595709466742</v>
      </c>
      <c r="J44" s="134">
        <v>1</v>
      </c>
      <c r="K44" s="350" t="str">
        <f t="shared" si="4"/>
        <v/>
      </c>
      <c r="L44" s="291">
        <v>155361</v>
      </c>
      <c r="M44" s="352"/>
      <c r="N44" s="116"/>
      <c r="O44" s="116"/>
      <c r="P44" s="116"/>
      <c r="Q44" s="351">
        <f t="shared" si="5"/>
        <v>155361</v>
      </c>
      <c r="R44" s="409" t="str">
        <f t="shared" si="6"/>
        <v/>
      </c>
      <c r="S44" s="407" t="str">
        <f t="shared" si="7"/>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54</v>
      </c>
      <c r="D45" s="395" t="s">
        <v>336</v>
      </c>
      <c r="E45" s="395"/>
      <c r="F45" s="125" t="s">
        <v>144</v>
      </c>
      <c r="G45" s="107" t="s">
        <v>137</v>
      </c>
      <c r="H45" s="125" t="s">
        <v>344</v>
      </c>
      <c r="I45" s="134">
        <f t="shared" ref="I45:I48" si="8">L45/$L$49</f>
        <v>1.708417084606389E-3</v>
      </c>
      <c r="J45" s="134">
        <v>1</v>
      </c>
      <c r="K45" s="350" t="str">
        <f t="shared" si="4"/>
        <v/>
      </c>
      <c r="L45" s="291">
        <v>1569</v>
      </c>
      <c r="M45" s="352"/>
      <c r="N45" s="116"/>
      <c r="O45" s="116"/>
      <c r="P45" s="116"/>
      <c r="Q45" s="351">
        <f t="shared" si="5"/>
        <v>1569</v>
      </c>
      <c r="R45" s="409" t="str">
        <f t="shared" si="6"/>
        <v/>
      </c>
      <c r="S45" s="407" t="str">
        <f t="shared" si="7"/>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54</v>
      </c>
      <c r="D46" s="395" t="s">
        <v>336</v>
      </c>
      <c r="E46" s="395"/>
      <c r="F46" s="125" t="s">
        <v>144</v>
      </c>
      <c r="G46" s="107" t="s">
        <v>137</v>
      </c>
      <c r="H46" s="125" t="s">
        <v>345</v>
      </c>
      <c r="I46" s="134">
        <f t="shared" si="8"/>
        <v>0.49117263396755639</v>
      </c>
      <c r="J46" s="134">
        <v>1</v>
      </c>
      <c r="K46" s="350" t="str">
        <f t="shared" si="4"/>
        <v/>
      </c>
      <c r="L46" s="291">
        <v>451090</v>
      </c>
      <c r="M46" s="352"/>
      <c r="N46" s="116"/>
      <c r="O46" s="116"/>
      <c r="P46" s="116"/>
      <c r="Q46" s="351">
        <f t="shared" si="5"/>
        <v>451090</v>
      </c>
      <c r="R46" s="409" t="str">
        <f t="shared" si="6"/>
        <v/>
      </c>
      <c r="S46" s="407" t="str">
        <f t="shared" si="7"/>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54</v>
      </c>
      <c r="D47" s="395" t="s">
        <v>336</v>
      </c>
      <c r="E47" s="395"/>
      <c r="F47" s="125" t="s">
        <v>144</v>
      </c>
      <c r="G47" s="107" t="s">
        <v>136</v>
      </c>
      <c r="H47" s="125" t="s">
        <v>346</v>
      </c>
      <c r="I47" s="134">
        <f t="shared" si="8"/>
        <v>0.29063996498234962</v>
      </c>
      <c r="J47" s="421">
        <v>1</v>
      </c>
      <c r="K47" s="350" t="str">
        <f t="shared" si="4"/>
        <v/>
      </c>
      <c r="L47" s="291">
        <v>266922</v>
      </c>
      <c r="M47" s="352"/>
      <c r="N47" s="116"/>
      <c r="O47" s="116"/>
      <c r="P47" s="116"/>
      <c r="Q47" s="351">
        <f t="shared" si="5"/>
        <v>266922</v>
      </c>
      <c r="R47" s="409" t="str">
        <f t="shared" si="6"/>
        <v/>
      </c>
      <c r="S47" s="407" t="str">
        <f t="shared" si="7"/>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54</v>
      </c>
      <c r="D48" s="395" t="s">
        <v>336</v>
      </c>
      <c r="E48" s="395"/>
      <c r="F48" s="125" t="s">
        <v>144</v>
      </c>
      <c r="G48" s="107" t="s">
        <v>137</v>
      </c>
      <c r="H48" s="125" t="s">
        <v>346</v>
      </c>
      <c r="I48" s="134">
        <f t="shared" si="8"/>
        <v>4.7313026870820146E-2</v>
      </c>
      <c r="J48" s="134">
        <v>1</v>
      </c>
      <c r="K48" s="350" t="str">
        <f t="shared" si="4"/>
        <v/>
      </c>
      <c r="L48" s="291">
        <v>43452</v>
      </c>
      <c r="M48" s="352"/>
      <c r="N48" s="116"/>
      <c r="O48" s="116"/>
      <c r="P48" s="116"/>
      <c r="Q48" s="351">
        <f t="shared" si="5"/>
        <v>43452</v>
      </c>
      <c r="R48" s="409" t="str">
        <f t="shared" si="6"/>
        <v/>
      </c>
      <c r="S48" s="407" t="str">
        <f t="shared" si="7"/>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f t="shared" si="2"/>
        <v>54</v>
      </c>
      <c r="D49" s="395" t="s">
        <v>336</v>
      </c>
      <c r="E49" s="395"/>
      <c r="F49" s="125" t="s">
        <v>144</v>
      </c>
      <c r="G49" s="107" t="s">
        <v>230</v>
      </c>
      <c r="H49" s="125"/>
      <c r="I49" s="134"/>
      <c r="J49" s="134"/>
      <c r="K49" s="350">
        <f t="shared" si="4"/>
        <v>1</v>
      </c>
      <c r="L49" s="291">
        <f>SUM(L44:L48)</f>
        <v>918394</v>
      </c>
      <c r="M49" s="352"/>
      <c r="N49" s="116"/>
      <c r="O49" s="116"/>
      <c r="P49" s="116"/>
      <c r="Q49" s="351">
        <f t="shared" si="5"/>
        <v>918394</v>
      </c>
      <c r="R49" s="409">
        <f t="shared" si="6"/>
        <v>1</v>
      </c>
      <c r="S49" s="407" t="str">
        <f t="shared" si="7"/>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4"/>
        <v/>
      </c>
      <c r="L50" s="291"/>
      <c r="M50" s="352"/>
      <c r="N50" s="116"/>
      <c r="O50" s="116"/>
      <c r="P50" s="116"/>
      <c r="Q50" s="351">
        <f t="shared" si="5"/>
        <v>0</v>
      </c>
      <c r="R50" s="409" t="str">
        <f t="shared" si="6"/>
        <v/>
      </c>
      <c r="S50" s="407" t="str">
        <f t="shared" si="7"/>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421"/>
      <c r="K51" s="350" t="str">
        <f t="shared" si="4"/>
        <v/>
      </c>
      <c r="L51" s="291"/>
      <c r="M51" s="352"/>
      <c r="N51" s="116"/>
      <c r="O51" s="116"/>
      <c r="P51" s="116"/>
      <c r="Q51" s="351">
        <f t="shared" si="5"/>
        <v>0</v>
      </c>
      <c r="R51" s="409" t="str">
        <f t="shared" si="6"/>
        <v/>
      </c>
      <c r="S51" s="407" t="str">
        <f t="shared" si="7"/>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f t="shared" si="2"/>
        <v>54</v>
      </c>
      <c r="D52" s="395" t="s">
        <v>337</v>
      </c>
      <c r="E52" s="395"/>
      <c r="F52" s="125" t="s">
        <v>144</v>
      </c>
      <c r="G52" s="107" t="s">
        <v>136</v>
      </c>
      <c r="H52" s="125" t="s">
        <v>347</v>
      </c>
      <c r="I52" s="134">
        <f t="shared" ref="I52:I55" si="9">L52/$L$56</f>
        <v>0.12124457046332046</v>
      </c>
      <c r="J52" s="134" t="s">
        <v>356</v>
      </c>
      <c r="K52" s="350" t="str">
        <f t="shared" si="4"/>
        <v/>
      </c>
      <c r="L52" s="291">
        <v>16078</v>
      </c>
      <c r="M52" s="352"/>
      <c r="N52" s="116"/>
      <c r="O52" s="116"/>
      <c r="P52" s="116"/>
      <c r="Q52" s="351">
        <f t="shared" si="5"/>
        <v>16078</v>
      </c>
      <c r="R52" s="409" t="str">
        <f t="shared" si="6"/>
        <v/>
      </c>
      <c r="S52" s="407" t="str">
        <f t="shared" si="7"/>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f t="shared" si="2"/>
        <v>54</v>
      </c>
      <c r="D53" s="395" t="s">
        <v>337</v>
      </c>
      <c r="E53" s="395"/>
      <c r="F53" s="125" t="s">
        <v>144</v>
      </c>
      <c r="G53" s="107" t="s">
        <v>145</v>
      </c>
      <c r="H53" s="125" t="s">
        <v>145</v>
      </c>
      <c r="I53" s="134">
        <f t="shared" si="9"/>
        <v>0.38475808397683398</v>
      </c>
      <c r="J53" s="134" t="s">
        <v>356</v>
      </c>
      <c r="K53" s="350" t="str">
        <f t="shared" si="4"/>
        <v/>
      </c>
      <c r="L53" s="291">
        <v>51022</v>
      </c>
      <c r="M53" s="352"/>
      <c r="N53" s="116"/>
      <c r="O53" s="116"/>
      <c r="P53" s="116"/>
      <c r="Q53" s="351">
        <f t="shared" si="5"/>
        <v>51022</v>
      </c>
      <c r="R53" s="409" t="str">
        <f t="shared" si="6"/>
        <v/>
      </c>
      <c r="S53" s="407" t="str">
        <f t="shared" si="7"/>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f t="shared" si="2"/>
        <v>54</v>
      </c>
      <c r="D54" s="395" t="s">
        <v>337</v>
      </c>
      <c r="E54" s="395"/>
      <c r="F54" s="125" t="s">
        <v>144</v>
      </c>
      <c r="G54" s="107" t="s">
        <v>145</v>
      </c>
      <c r="H54" s="125" t="s">
        <v>348</v>
      </c>
      <c r="I54" s="134">
        <f t="shared" si="9"/>
        <v>0.29152841457528955</v>
      </c>
      <c r="J54" s="134" t="s">
        <v>356</v>
      </c>
      <c r="K54" s="350" t="str">
        <f t="shared" si="4"/>
        <v/>
      </c>
      <c r="L54" s="291">
        <v>38659</v>
      </c>
      <c r="M54" s="352"/>
      <c r="N54" s="116"/>
      <c r="O54" s="116"/>
      <c r="P54" s="116"/>
      <c r="Q54" s="351">
        <f t="shared" si="5"/>
        <v>38659</v>
      </c>
      <c r="R54" s="409" t="str">
        <f t="shared" si="6"/>
        <v/>
      </c>
      <c r="S54" s="407" t="str">
        <f t="shared" si="7"/>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f t="shared" si="2"/>
        <v>54</v>
      </c>
      <c r="D55" s="395" t="s">
        <v>337</v>
      </c>
      <c r="E55" s="395"/>
      <c r="F55" s="125" t="s">
        <v>144</v>
      </c>
      <c r="G55" s="107" t="s">
        <v>136</v>
      </c>
      <c r="H55" s="125" t="s">
        <v>349</v>
      </c>
      <c r="I55" s="134">
        <f t="shared" si="9"/>
        <v>0.20246893098455598</v>
      </c>
      <c r="J55" s="134" t="s">
        <v>356</v>
      </c>
      <c r="K55" s="350" t="str">
        <f t="shared" si="4"/>
        <v/>
      </c>
      <c r="L55" s="291">
        <v>26849</v>
      </c>
      <c r="M55" s="352"/>
      <c r="N55" s="116"/>
      <c r="O55" s="116"/>
      <c r="P55" s="116"/>
      <c r="Q55" s="351">
        <f t="shared" si="5"/>
        <v>26849</v>
      </c>
      <c r="R55" s="409" t="str">
        <f t="shared" si="6"/>
        <v/>
      </c>
      <c r="S55" s="407" t="str">
        <f t="shared" si="7"/>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f t="shared" si="2"/>
        <v>54</v>
      </c>
      <c r="D56" s="395" t="s">
        <v>337</v>
      </c>
      <c r="E56" s="395"/>
      <c r="F56" s="125" t="s">
        <v>144</v>
      </c>
      <c r="G56" s="107" t="s">
        <v>230</v>
      </c>
      <c r="H56" s="416"/>
      <c r="I56" s="134"/>
      <c r="J56" s="134"/>
      <c r="K56" s="350">
        <f t="shared" si="4"/>
        <v>0</v>
      </c>
      <c r="L56" s="291">
        <f>SUM(L51:L55)</f>
        <v>132608</v>
      </c>
      <c r="M56" s="352"/>
      <c r="N56" s="116"/>
      <c r="O56" s="116"/>
      <c r="P56" s="116"/>
      <c r="Q56" s="351">
        <f t="shared" si="5"/>
        <v>132608</v>
      </c>
      <c r="R56" s="409">
        <f t="shared" si="6"/>
        <v>1</v>
      </c>
      <c r="S56" s="407" t="str">
        <f t="shared" si="7"/>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4"/>
        <v/>
      </c>
      <c r="L57" s="291"/>
      <c r="M57" s="352"/>
      <c r="N57" s="116"/>
      <c r="O57" s="116"/>
      <c r="P57" s="116"/>
      <c r="Q57" s="351">
        <f t="shared" si="5"/>
        <v>0</v>
      </c>
      <c r="R57" s="409" t="str">
        <f t="shared" si="6"/>
        <v/>
      </c>
      <c r="S57" s="407" t="str">
        <f t="shared" si="7"/>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f t="shared" si="2"/>
        <v>54</v>
      </c>
      <c r="D58" s="395" t="s">
        <v>147</v>
      </c>
      <c r="E58" s="395"/>
      <c r="F58" s="125" t="s">
        <v>144</v>
      </c>
      <c r="G58" s="107" t="s">
        <v>145</v>
      </c>
      <c r="H58" s="125" t="s">
        <v>147</v>
      </c>
      <c r="I58" s="134">
        <f>L58/$L$64</f>
        <v>0.12517005494637562</v>
      </c>
      <c r="J58" s="134"/>
      <c r="K58" s="350" t="str">
        <f t="shared" si="4"/>
        <v/>
      </c>
      <c r="L58" s="291">
        <v>52076</v>
      </c>
      <c r="M58" s="352"/>
      <c r="N58" s="116"/>
      <c r="O58" s="116"/>
      <c r="P58" s="116"/>
      <c r="Q58" s="351">
        <f t="shared" si="5"/>
        <v>52076</v>
      </c>
      <c r="R58" s="409" t="str">
        <f t="shared" si="6"/>
        <v/>
      </c>
      <c r="S58" s="407" t="str">
        <f t="shared" si="7"/>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f t="shared" si="2"/>
        <v>54</v>
      </c>
      <c r="D59" s="395" t="s">
        <v>147</v>
      </c>
      <c r="E59" s="395"/>
      <c r="F59" s="125" t="s">
        <v>144</v>
      </c>
      <c r="G59" s="107" t="s">
        <v>136</v>
      </c>
      <c r="H59" s="125" t="s">
        <v>147</v>
      </c>
      <c r="I59" s="134">
        <f t="shared" ref="I59:I63" si="10">L59/$L$64</f>
        <v>0.37116925695001945</v>
      </c>
      <c r="J59" s="134"/>
      <c r="K59" s="350" t="str">
        <f t="shared" si="4"/>
        <v/>
      </c>
      <c r="L59" s="291">
        <v>154422</v>
      </c>
      <c r="M59" s="352"/>
      <c r="N59" s="116"/>
      <c r="O59" s="116"/>
      <c r="P59" s="116"/>
      <c r="Q59" s="351">
        <f t="shared" si="5"/>
        <v>154422</v>
      </c>
      <c r="R59" s="409" t="str">
        <f t="shared" si="6"/>
        <v/>
      </c>
      <c r="S59" s="407" t="str">
        <f t="shared" si="7"/>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f t="shared" si="2"/>
        <v>54</v>
      </c>
      <c r="D60" s="395" t="s">
        <v>147</v>
      </c>
      <c r="E60" s="395"/>
      <c r="F60" s="125" t="s">
        <v>144</v>
      </c>
      <c r="G60" s="107" t="s">
        <v>137</v>
      </c>
      <c r="H60" s="125" t="s">
        <v>147</v>
      </c>
      <c r="I60" s="134">
        <f t="shared" si="10"/>
        <v>0.18378913667370123</v>
      </c>
      <c r="J60" s="134"/>
      <c r="K60" s="350" t="str">
        <f t="shared" si="4"/>
        <v/>
      </c>
      <c r="L60" s="291">
        <v>76464</v>
      </c>
      <c r="M60" s="352"/>
      <c r="N60" s="116"/>
      <c r="O60" s="116"/>
      <c r="P60" s="116"/>
      <c r="Q60" s="351">
        <f t="shared" si="5"/>
        <v>76464</v>
      </c>
      <c r="R60" s="409" t="str">
        <f t="shared" si="6"/>
        <v/>
      </c>
      <c r="S60" s="407" t="str">
        <f t="shared" si="7"/>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f t="shared" si="2"/>
        <v>54</v>
      </c>
      <c r="D61" s="395" t="s">
        <v>147</v>
      </c>
      <c r="E61" s="395"/>
      <c r="F61" s="125" t="s">
        <v>144</v>
      </c>
      <c r="G61" s="107" t="s">
        <v>136</v>
      </c>
      <c r="H61" s="125" t="s">
        <v>350</v>
      </c>
      <c r="I61" s="134">
        <f t="shared" si="10"/>
        <v>1.3010705649910345E-2</v>
      </c>
      <c r="J61" s="134"/>
      <c r="K61" s="350" t="str">
        <f t="shared" si="4"/>
        <v/>
      </c>
      <c r="L61" s="291">
        <v>5413</v>
      </c>
      <c r="M61" s="352"/>
      <c r="N61" s="116"/>
      <c r="O61" s="116"/>
      <c r="P61" s="116"/>
      <c r="Q61" s="351">
        <f t="shared" si="5"/>
        <v>5413</v>
      </c>
      <c r="R61" s="409" t="str">
        <f t="shared" si="6"/>
        <v/>
      </c>
      <c r="S61" s="407" t="str">
        <f t="shared" si="7"/>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f>IF(AND(NOT(COUNTA(D62:J62)),(NOT(COUNTA(L62:P62)))),"",VLOOKUP($D$7,Info_County_Code,2,FALSE))</f>
        <v>54</v>
      </c>
      <c r="D62" s="395" t="s">
        <v>147</v>
      </c>
      <c r="E62" s="395"/>
      <c r="F62" s="125" t="s">
        <v>144</v>
      </c>
      <c r="G62" s="107" t="s">
        <v>136</v>
      </c>
      <c r="H62" s="125" t="s">
        <v>351</v>
      </c>
      <c r="I62" s="134">
        <f t="shared" si="10"/>
        <v>0.10126381471101475</v>
      </c>
      <c r="J62" s="134">
        <v>0</v>
      </c>
      <c r="K62" s="350" t="str">
        <f>IF(OR(G62="Combined Summary",F62="Standalone"),(SUMPRODUCT(--(D$36:D$135=D62),I$36:I$135,J$36:J$135)),"")</f>
        <v/>
      </c>
      <c r="L62" s="291">
        <v>42130</v>
      </c>
      <c r="M62" s="352"/>
      <c r="N62" s="116"/>
      <c r="O62" s="116"/>
      <c r="P62" s="116"/>
      <c r="Q62" s="351">
        <f>SUM(L62:P62)</f>
        <v>42130</v>
      </c>
      <c r="R62" s="409" t="str">
        <f>IF(OR(G62="Combined Summary",F62="Standalone"),(SUMIF(D$36:D$135,D62,I$36:I$135)),"")</f>
        <v/>
      </c>
      <c r="S62" s="407" t="str">
        <f>IF(AND(F62="Standalone",NOT(R62=1)),"ERROR",IF(AND(G62="Combined Summary",NOT(R62=1)),"ERROR",""))</f>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f>IF(AND(NOT(COUNTA(D63:J63)),(NOT(COUNTA(L63:P63)))),"",VLOOKUP($D$7,Info_County_Code,2,FALSE))</f>
        <v>54</v>
      </c>
      <c r="D63" s="395" t="s">
        <v>147</v>
      </c>
      <c r="E63" s="395"/>
      <c r="F63" s="125" t="s">
        <v>144</v>
      </c>
      <c r="G63" s="107" t="s">
        <v>137</v>
      </c>
      <c r="H63" s="125" t="s">
        <v>351</v>
      </c>
      <c r="I63" s="134">
        <f t="shared" si="10"/>
        <v>0.20559703106897861</v>
      </c>
      <c r="J63" s="134">
        <v>0</v>
      </c>
      <c r="K63" s="350" t="str">
        <f>IF(OR(G63="Combined Summary",F63="Standalone"),(SUMPRODUCT(--(D$36:D$135=D63),I$36:I$135,J$36:J$135)),"")</f>
        <v/>
      </c>
      <c r="L63" s="291">
        <v>85537</v>
      </c>
      <c r="M63" s="352"/>
      <c r="N63" s="116"/>
      <c r="O63" s="116"/>
      <c r="P63" s="116"/>
      <c r="Q63" s="351">
        <f t="shared" si="5"/>
        <v>85537</v>
      </c>
      <c r="R63" s="409" t="str">
        <f>IF(OR(G63="Combined Summary",F63="Standalone"),(SUMIF(D$36:D$135,D63,I$36:I$135)),"")</f>
        <v/>
      </c>
      <c r="S63" s="407" t="str">
        <f>IF(AND(F63="Standalone",NOT(R63=1)),"ERROR",IF(AND(G63="Combined Summary",NOT(R63=1)),"ERROR",""))</f>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f>IF(AND(NOT(COUNTA(D64:J64)),(NOT(COUNTA(L64:P64)))),"",VLOOKUP($D$7,Info_County_Code,2,FALSE))</f>
        <v>54</v>
      </c>
      <c r="D64" s="395" t="s">
        <v>147</v>
      </c>
      <c r="E64" s="395"/>
      <c r="F64" s="125" t="s">
        <v>144</v>
      </c>
      <c r="G64" s="107" t="s">
        <v>230</v>
      </c>
      <c r="H64" s="125"/>
      <c r="I64" s="134"/>
      <c r="J64" s="134"/>
      <c r="K64" s="350">
        <f>IF(OR(G64="Combined Summary",F64="Standalone"),(SUMPRODUCT(--(D$36:D$135=D64),I$36:I$135,J$36:J$135)),"")</f>
        <v>0</v>
      </c>
      <c r="L64" s="291">
        <f>SUM(L58:L63)</f>
        <v>416042</v>
      </c>
      <c r="M64" s="352"/>
      <c r="N64" s="116"/>
      <c r="O64" s="116"/>
      <c r="P64" s="116"/>
      <c r="Q64" s="351">
        <f t="shared" si="5"/>
        <v>416042</v>
      </c>
      <c r="R64" s="409">
        <f>IF(OR(G64="Combined Summary",F64="Standalone"),(SUMIF(D$36:D$135,D64,I$36:I$135)),"")</f>
        <v>1</v>
      </c>
      <c r="S64" s="407" t="str">
        <f>IF(AND(F64="Standalone",NOT(R64=1)),"ERROR",IF(AND(G64="Combined Summary",NOT(R64=1)),"ERROR",""))</f>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IF(AND(NOT(COUNTA(D65:J65)),(NOT(COUNTA(L65:P65)))),"",VLOOKUP($D$7,Info_County_Code,2,FALSE))</f>
        <v/>
      </c>
      <c r="D65" s="395"/>
      <c r="E65" s="395"/>
      <c r="F65" s="125"/>
      <c r="G65" s="107"/>
      <c r="H65" s="125"/>
      <c r="I65" s="134"/>
      <c r="J65" s="134"/>
      <c r="K65" s="350" t="str">
        <f>IF(OR(G65="Combined Summary",F65="Standalone"),(SUMPRODUCT(--(D$36:D$135=D65),I$36:I$135,J$36:J$135)),"")</f>
        <v/>
      </c>
      <c r="L65" s="291"/>
      <c r="M65" s="352"/>
      <c r="N65" s="116"/>
      <c r="O65" s="116"/>
      <c r="P65" s="116"/>
      <c r="Q65" s="351">
        <f t="shared" si="5"/>
        <v>0</v>
      </c>
      <c r="R65" s="409" t="str">
        <f>IF(OR(G65="Combined Summary",F65="Standalone"),(SUMIF(D$36:D$135,D65,I$36:I$135)),"")</f>
        <v/>
      </c>
      <c r="S65" s="407" t="str">
        <f>IF(AND(F65="Standalone",NOT(R65=1)),"ERROR",IF(AND(G65="Combined Summary",NOT(R65=1)),"ERROR",""))</f>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4"/>
        <v/>
      </c>
      <c r="L66" s="291"/>
      <c r="M66" s="352"/>
      <c r="N66" s="116"/>
      <c r="O66" s="116"/>
      <c r="P66" s="116"/>
      <c r="Q66" s="351">
        <f t="shared" si="5"/>
        <v>0</v>
      </c>
      <c r="R66" s="409" t="str">
        <f t="shared" si="6"/>
        <v/>
      </c>
      <c r="S66" s="407" t="str">
        <f t="shared" si="7"/>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f t="shared" si="2"/>
        <v>54</v>
      </c>
      <c r="D67" s="395" t="s">
        <v>338</v>
      </c>
      <c r="E67" s="395"/>
      <c r="F67" s="125" t="s">
        <v>144</v>
      </c>
      <c r="G67" s="107" t="s">
        <v>136</v>
      </c>
      <c r="H67" s="125" t="s">
        <v>352</v>
      </c>
      <c r="I67" s="134">
        <f>L67/$L$71</f>
        <v>0.40089491887529916</v>
      </c>
      <c r="J67" s="134">
        <v>0.15</v>
      </c>
      <c r="K67" s="350" t="str">
        <f t="shared" si="4"/>
        <v/>
      </c>
      <c r="L67" s="291">
        <v>276217</v>
      </c>
      <c r="M67" s="352"/>
      <c r="N67" s="116"/>
      <c r="O67" s="116"/>
      <c r="P67" s="116"/>
      <c r="Q67" s="351">
        <f t="shared" si="5"/>
        <v>276217</v>
      </c>
      <c r="R67" s="409" t="str">
        <f t="shared" si="6"/>
        <v/>
      </c>
      <c r="S67" s="407" t="str">
        <f t="shared" si="7"/>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f t="shared" ref="C68:C99" si="11">IF(AND(NOT(COUNTA(D68:J68)),(NOT(COUNTA(L68:P68)))),"",VLOOKUP($D$7,Info_County_Code,2,FALSE))</f>
        <v>54</v>
      </c>
      <c r="D68" s="395" t="s">
        <v>338</v>
      </c>
      <c r="E68" s="395"/>
      <c r="F68" s="125" t="s">
        <v>144</v>
      </c>
      <c r="G68" s="107" t="s">
        <v>136</v>
      </c>
      <c r="H68" s="125" t="s">
        <v>353</v>
      </c>
      <c r="I68" s="134">
        <f t="shared" ref="I68:I70" si="12">L68/$L$71</f>
        <v>0.25726377755620095</v>
      </c>
      <c r="J68" s="134">
        <v>0</v>
      </c>
      <c r="K68" s="350" t="str">
        <f t="shared" si="4"/>
        <v/>
      </c>
      <c r="L68" s="291">
        <v>177255</v>
      </c>
      <c r="M68" s="352"/>
      <c r="N68" s="116"/>
      <c r="O68" s="116"/>
      <c r="P68" s="116"/>
      <c r="Q68" s="351">
        <f t="shared" si="5"/>
        <v>177255</v>
      </c>
      <c r="R68" s="409" t="str">
        <f t="shared" si="6"/>
        <v/>
      </c>
      <c r="S68" s="407" t="str">
        <f t="shared" si="7"/>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f t="shared" si="11"/>
        <v>54</v>
      </c>
      <c r="D69" s="395" t="s">
        <v>338</v>
      </c>
      <c r="E69" s="395"/>
      <c r="F69" s="125" t="s">
        <v>144</v>
      </c>
      <c r="G69" s="107" t="s">
        <v>136</v>
      </c>
      <c r="H69" s="125" t="s">
        <v>354</v>
      </c>
      <c r="I69" s="134">
        <f t="shared" si="12"/>
        <v>0.14448455082068096</v>
      </c>
      <c r="J69" s="134">
        <v>1</v>
      </c>
      <c r="K69" s="350" t="str">
        <f t="shared" si="4"/>
        <v/>
      </c>
      <c r="L69" s="291">
        <v>99550</v>
      </c>
      <c r="M69" s="352"/>
      <c r="N69" s="116"/>
      <c r="O69" s="116"/>
      <c r="P69" s="116"/>
      <c r="Q69" s="351">
        <f t="shared" si="5"/>
        <v>99550</v>
      </c>
      <c r="R69" s="409" t="str">
        <f t="shared" si="6"/>
        <v/>
      </c>
      <c r="S69" s="407" t="str">
        <f t="shared" si="7"/>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f t="shared" si="11"/>
        <v>54</v>
      </c>
      <c r="D70" s="395" t="s">
        <v>338</v>
      </c>
      <c r="E70" s="395"/>
      <c r="F70" s="125" t="s">
        <v>144</v>
      </c>
      <c r="G70" s="107" t="s">
        <v>137</v>
      </c>
      <c r="H70" s="125" t="s">
        <v>355</v>
      </c>
      <c r="I70" s="134">
        <f t="shared" si="12"/>
        <v>0.19735675274781894</v>
      </c>
      <c r="J70" s="134">
        <v>0</v>
      </c>
      <c r="K70" s="350" t="str">
        <f t="shared" si="4"/>
        <v/>
      </c>
      <c r="L70" s="291">
        <v>135979</v>
      </c>
      <c r="M70" s="352"/>
      <c r="N70" s="116"/>
      <c r="O70" s="116"/>
      <c r="P70" s="116"/>
      <c r="Q70" s="351">
        <f t="shared" si="5"/>
        <v>135979</v>
      </c>
      <c r="R70" s="409" t="str">
        <f t="shared" si="6"/>
        <v/>
      </c>
      <c r="S70" s="407" t="str">
        <f t="shared" si="7"/>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f t="shared" si="11"/>
        <v>54</v>
      </c>
      <c r="D71" s="395" t="s">
        <v>338</v>
      </c>
      <c r="E71" s="395"/>
      <c r="F71" s="125" t="s">
        <v>144</v>
      </c>
      <c r="G71" s="107" t="s">
        <v>230</v>
      </c>
      <c r="H71" s="125"/>
      <c r="I71" s="134"/>
      <c r="J71" s="134"/>
      <c r="K71" s="350">
        <f t="shared" si="4"/>
        <v>0.20461878865197583</v>
      </c>
      <c r="L71" s="291">
        <f>SUM(L67:L70)</f>
        <v>689001</v>
      </c>
      <c r="M71" s="352"/>
      <c r="N71" s="116"/>
      <c r="O71" s="116"/>
      <c r="P71" s="116"/>
      <c r="Q71" s="351">
        <f t="shared" si="5"/>
        <v>689001</v>
      </c>
      <c r="R71" s="409">
        <f t="shared" si="6"/>
        <v>0.99999999999999989</v>
      </c>
      <c r="S71" s="407" t="str">
        <f t="shared" si="7"/>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11"/>
        <v/>
      </c>
      <c r="D72" s="395"/>
      <c r="E72" s="395"/>
      <c r="F72" s="125"/>
      <c r="G72" s="107"/>
      <c r="H72" s="125"/>
      <c r="I72" s="134"/>
      <c r="J72" s="134"/>
      <c r="K72" s="350" t="str">
        <f t="shared" si="4"/>
        <v/>
      </c>
      <c r="L72" s="291"/>
      <c r="M72" s="352"/>
      <c r="N72" s="116"/>
      <c r="O72" s="116"/>
      <c r="P72" s="116"/>
      <c r="Q72" s="351">
        <f t="shared" si="5"/>
        <v>0</v>
      </c>
      <c r="R72" s="409" t="str">
        <f t="shared" si="6"/>
        <v/>
      </c>
      <c r="S72" s="407" t="str">
        <f t="shared" si="7"/>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11"/>
        <v/>
      </c>
      <c r="D73" s="395"/>
      <c r="E73" s="395"/>
      <c r="F73" s="125"/>
      <c r="G73" s="107"/>
      <c r="H73" s="125"/>
      <c r="I73" s="134"/>
      <c r="J73" s="134"/>
      <c r="K73" s="350" t="str">
        <f t="shared" si="4"/>
        <v/>
      </c>
      <c r="L73" s="291"/>
      <c r="M73" s="352"/>
      <c r="N73" s="116"/>
      <c r="O73" s="116"/>
      <c r="P73" s="116"/>
      <c r="Q73" s="351">
        <f t="shared" si="5"/>
        <v>0</v>
      </c>
      <c r="R73" s="409" t="str">
        <f t="shared" si="6"/>
        <v/>
      </c>
      <c r="S73" s="407" t="str">
        <f t="shared" si="7"/>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11"/>
        <v/>
      </c>
      <c r="D74" s="395"/>
      <c r="E74" s="395"/>
      <c r="F74" s="125"/>
      <c r="G74" s="107"/>
      <c r="H74" s="125"/>
      <c r="I74" s="134"/>
      <c r="J74" s="134"/>
      <c r="K74" s="350" t="str">
        <f t="shared" si="4"/>
        <v/>
      </c>
      <c r="L74" s="291"/>
      <c r="M74" s="352"/>
      <c r="N74" s="116"/>
      <c r="O74" s="116"/>
      <c r="P74" s="116"/>
      <c r="Q74" s="351">
        <f t="shared" si="5"/>
        <v>0</v>
      </c>
      <c r="R74" s="409" t="str">
        <f t="shared" si="6"/>
        <v/>
      </c>
      <c r="S74" s="407" t="str">
        <f t="shared" si="7"/>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11"/>
        <v/>
      </c>
      <c r="D75" s="395"/>
      <c r="E75" s="395"/>
      <c r="F75" s="125"/>
      <c r="G75" s="107"/>
      <c r="H75" s="125"/>
      <c r="I75" s="134"/>
      <c r="J75" s="134"/>
      <c r="K75" s="350" t="str">
        <f t="shared" si="4"/>
        <v/>
      </c>
      <c r="L75" s="291"/>
      <c r="M75" s="352"/>
      <c r="N75" s="116"/>
      <c r="O75" s="116"/>
      <c r="P75" s="116"/>
      <c r="Q75" s="351">
        <f t="shared" si="5"/>
        <v>0</v>
      </c>
      <c r="R75" s="409" t="str">
        <f t="shared" si="6"/>
        <v/>
      </c>
      <c r="S75" s="407" t="str">
        <f t="shared" si="7"/>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11"/>
        <v/>
      </c>
      <c r="D76" s="395"/>
      <c r="E76" s="395"/>
      <c r="F76" s="125"/>
      <c r="G76" s="107"/>
      <c r="H76" s="125"/>
      <c r="I76" s="134"/>
      <c r="J76" s="134"/>
      <c r="K76" s="350" t="str">
        <f t="shared" si="4"/>
        <v/>
      </c>
      <c r="L76" s="291"/>
      <c r="M76" s="352"/>
      <c r="N76" s="116"/>
      <c r="O76" s="116"/>
      <c r="P76" s="116"/>
      <c r="Q76" s="351">
        <f t="shared" si="5"/>
        <v>0</v>
      </c>
      <c r="R76" s="409" t="str">
        <f t="shared" si="6"/>
        <v/>
      </c>
      <c r="S76" s="407" t="str">
        <f t="shared" si="7"/>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11"/>
        <v/>
      </c>
      <c r="D77" s="395"/>
      <c r="E77" s="395"/>
      <c r="F77" s="125"/>
      <c r="G77" s="107"/>
      <c r="H77" s="125"/>
      <c r="I77" s="134"/>
      <c r="J77" s="134"/>
      <c r="K77" s="350" t="str">
        <f t="shared" si="4"/>
        <v/>
      </c>
      <c r="L77" s="291"/>
      <c r="M77" s="352"/>
      <c r="N77" s="116"/>
      <c r="O77" s="116"/>
      <c r="P77" s="116"/>
      <c r="Q77" s="351">
        <f t="shared" si="5"/>
        <v>0</v>
      </c>
      <c r="R77" s="409" t="str">
        <f t="shared" si="6"/>
        <v/>
      </c>
      <c r="S77" s="407" t="str">
        <f t="shared" si="7"/>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11"/>
        <v/>
      </c>
      <c r="D78" s="395"/>
      <c r="E78" s="395"/>
      <c r="F78" s="125"/>
      <c r="G78" s="107"/>
      <c r="H78" s="125"/>
      <c r="I78" s="134"/>
      <c r="J78" s="134"/>
      <c r="K78" s="350" t="str">
        <f t="shared" si="4"/>
        <v/>
      </c>
      <c r="L78" s="291"/>
      <c r="M78" s="352"/>
      <c r="N78" s="116"/>
      <c r="O78" s="116"/>
      <c r="P78" s="116"/>
      <c r="Q78" s="351">
        <f t="shared" si="5"/>
        <v>0</v>
      </c>
      <c r="R78" s="409" t="str">
        <f t="shared" si="6"/>
        <v/>
      </c>
      <c r="S78" s="407" t="str">
        <f t="shared" si="7"/>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11"/>
        <v/>
      </c>
      <c r="D79" s="395"/>
      <c r="E79" s="395"/>
      <c r="F79" s="125"/>
      <c r="G79" s="107"/>
      <c r="H79" s="125"/>
      <c r="I79" s="134"/>
      <c r="J79" s="134"/>
      <c r="K79" s="350" t="str">
        <f t="shared" si="4"/>
        <v/>
      </c>
      <c r="L79" s="291"/>
      <c r="M79" s="352"/>
      <c r="N79" s="116"/>
      <c r="O79" s="116"/>
      <c r="P79" s="116"/>
      <c r="Q79" s="351">
        <f t="shared" si="5"/>
        <v>0</v>
      </c>
      <c r="R79" s="409" t="str">
        <f t="shared" si="6"/>
        <v/>
      </c>
      <c r="S79" s="407" t="str">
        <f t="shared" si="7"/>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11"/>
        <v/>
      </c>
      <c r="D80" s="395"/>
      <c r="E80" s="395"/>
      <c r="F80" s="125"/>
      <c r="G80" s="107"/>
      <c r="H80" s="125"/>
      <c r="I80" s="134"/>
      <c r="J80" s="134"/>
      <c r="K80" s="350" t="str">
        <f t="shared" si="4"/>
        <v/>
      </c>
      <c r="L80" s="291"/>
      <c r="M80" s="352"/>
      <c r="N80" s="116"/>
      <c r="O80" s="116"/>
      <c r="P80" s="116"/>
      <c r="Q80" s="351">
        <f t="shared" si="5"/>
        <v>0</v>
      </c>
      <c r="R80" s="409" t="str">
        <f t="shared" si="6"/>
        <v/>
      </c>
      <c r="S80" s="407" t="str">
        <f t="shared" si="7"/>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11"/>
        <v/>
      </c>
      <c r="D81" s="395"/>
      <c r="E81" s="395"/>
      <c r="F81" s="125"/>
      <c r="G81" s="107"/>
      <c r="H81" s="125"/>
      <c r="I81" s="134"/>
      <c r="J81" s="134"/>
      <c r="K81" s="350" t="str">
        <f t="shared" si="4"/>
        <v/>
      </c>
      <c r="L81" s="291"/>
      <c r="M81" s="352"/>
      <c r="N81" s="116"/>
      <c r="O81" s="116"/>
      <c r="P81" s="116"/>
      <c r="Q81" s="351">
        <f t="shared" si="5"/>
        <v>0</v>
      </c>
      <c r="R81" s="409" t="str">
        <f t="shared" si="6"/>
        <v/>
      </c>
      <c r="S81" s="407" t="str">
        <f t="shared" si="7"/>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11"/>
        <v/>
      </c>
      <c r="D82" s="395"/>
      <c r="E82" s="395"/>
      <c r="F82" s="125"/>
      <c r="G82" s="107"/>
      <c r="H82" s="125"/>
      <c r="I82" s="134"/>
      <c r="J82" s="134"/>
      <c r="K82" s="350" t="str">
        <f t="shared" si="4"/>
        <v/>
      </c>
      <c r="L82" s="291"/>
      <c r="M82" s="352"/>
      <c r="N82" s="116"/>
      <c r="O82" s="116"/>
      <c r="P82" s="116"/>
      <c r="Q82" s="351">
        <f t="shared" si="5"/>
        <v>0</v>
      </c>
      <c r="R82" s="409" t="str">
        <f t="shared" si="6"/>
        <v/>
      </c>
      <c r="S82" s="407" t="str">
        <f t="shared" si="7"/>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11"/>
        <v/>
      </c>
      <c r="D83" s="395"/>
      <c r="E83" s="395"/>
      <c r="F83" s="125"/>
      <c r="G83" s="107"/>
      <c r="H83" s="125"/>
      <c r="I83" s="134"/>
      <c r="J83" s="134"/>
      <c r="K83" s="350" t="str">
        <f t="shared" si="4"/>
        <v/>
      </c>
      <c r="L83" s="291"/>
      <c r="M83" s="352"/>
      <c r="N83" s="116"/>
      <c r="O83" s="116"/>
      <c r="P83" s="116"/>
      <c r="Q83" s="351">
        <f t="shared" si="5"/>
        <v>0</v>
      </c>
      <c r="R83" s="409" t="str">
        <f t="shared" si="6"/>
        <v/>
      </c>
      <c r="S83" s="407" t="str">
        <f t="shared" si="7"/>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11"/>
        <v/>
      </c>
      <c r="D84" s="395"/>
      <c r="E84" s="395"/>
      <c r="F84" s="125"/>
      <c r="G84" s="107"/>
      <c r="H84" s="125"/>
      <c r="I84" s="134"/>
      <c r="J84" s="134"/>
      <c r="K84" s="350" t="str">
        <f t="shared" si="4"/>
        <v/>
      </c>
      <c r="L84" s="291"/>
      <c r="M84" s="352"/>
      <c r="N84" s="116"/>
      <c r="O84" s="116"/>
      <c r="P84" s="116"/>
      <c r="Q84" s="351">
        <f t="shared" si="5"/>
        <v>0</v>
      </c>
      <c r="R84" s="409" t="str">
        <f t="shared" si="6"/>
        <v/>
      </c>
      <c r="S84" s="407" t="str">
        <f t="shared" si="7"/>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11"/>
        <v/>
      </c>
      <c r="D85" s="395"/>
      <c r="E85" s="395"/>
      <c r="F85" s="125"/>
      <c r="G85" s="107"/>
      <c r="H85" s="125"/>
      <c r="I85" s="134"/>
      <c r="J85" s="134"/>
      <c r="K85" s="350" t="str">
        <f t="shared" si="4"/>
        <v/>
      </c>
      <c r="L85" s="291"/>
      <c r="M85" s="352"/>
      <c r="N85" s="116"/>
      <c r="O85" s="116"/>
      <c r="P85" s="116"/>
      <c r="Q85" s="351">
        <f t="shared" si="5"/>
        <v>0</v>
      </c>
      <c r="R85" s="409" t="str">
        <f t="shared" si="6"/>
        <v/>
      </c>
      <c r="S85" s="407" t="str">
        <f t="shared" si="7"/>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11"/>
        <v/>
      </c>
      <c r="D86" s="395"/>
      <c r="E86" s="395"/>
      <c r="F86" s="125"/>
      <c r="G86" s="107"/>
      <c r="H86" s="125"/>
      <c r="I86" s="134"/>
      <c r="J86" s="134"/>
      <c r="K86" s="350" t="str">
        <f t="shared" si="4"/>
        <v/>
      </c>
      <c r="L86" s="291"/>
      <c r="M86" s="352"/>
      <c r="N86" s="116"/>
      <c r="O86" s="116"/>
      <c r="P86" s="116"/>
      <c r="Q86" s="351">
        <f t="shared" si="5"/>
        <v>0</v>
      </c>
      <c r="R86" s="409" t="str">
        <f t="shared" si="6"/>
        <v/>
      </c>
      <c r="S86" s="407" t="str">
        <f t="shared" si="7"/>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11"/>
        <v/>
      </c>
      <c r="D87" s="395"/>
      <c r="E87" s="395"/>
      <c r="F87" s="125"/>
      <c r="G87" s="107"/>
      <c r="H87" s="125"/>
      <c r="I87" s="134"/>
      <c r="J87" s="134"/>
      <c r="K87" s="350" t="str">
        <f t="shared" si="4"/>
        <v/>
      </c>
      <c r="L87" s="291"/>
      <c r="M87" s="352"/>
      <c r="N87" s="116"/>
      <c r="O87" s="116"/>
      <c r="P87" s="116"/>
      <c r="Q87" s="351">
        <f t="shared" si="5"/>
        <v>0</v>
      </c>
      <c r="R87" s="409" t="str">
        <f t="shared" si="6"/>
        <v/>
      </c>
      <c r="S87" s="407" t="str">
        <f t="shared" si="7"/>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11"/>
        <v/>
      </c>
      <c r="D88" s="395"/>
      <c r="E88" s="395"/>
      <c r="F88" s="125"/>
      <c r="G88" s="107"/>
      <c r="H88" s="125"/>
      <c r="I88" s="134"/>
      <c r="J88" s="134"/>
      <c r="K88" s="350" t="str">
        <f t="shared" si="4"/>
        <v/>
      </c>
      <c r="L88" s="291"/>
      <c r="M88" s="352"/>
      <c r="N88" s="116"/>
      <c r="O88" s="116"/>
      <c r="P88" s="116"/>
      <c r="Q88" s="351">
        <f t="shared" si="5"/>
        <v>0</v>
      </c>
      <c r="R88" s="409" t="str">
        <f t="shared" si="6"/>
        <v/>
      </c>
      <c r="S88" s="407" t="str">
        <f t="shared" si="7"/>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11"/>
        <v/>
      </c>
      <c r="D89" s="395"/>
      <c r="E89" s="395"/>
      <c r="F89" s="125"/>
      <c r="G89" s="107"/>
      <c r="H89" s="125"/>
      <c r="I89" s="134"/>
      <c r="J89" s="134"/>
      <c r="K89" s="350" t="str">
        <f t="shared" si="4"/>
        <v/>
      </c>
      <c r="L89" s="291"/>
      <c r="M89" s="352"/>
      <c r="N89" s="116"/>
      <c r="O89" s="116"/>
      <c r="P89" s="116"/>
      <c r="Q89" s="351">
        <f t="shared" si="5"/>
        <v>0</v>
      </c>
      <c r="R89" s="409" t="str">
        <f t="shared" si="6"/>
        <v/>
      </c>
      <c r="S89" s="407" t="str">
        <f t="shared" si="7"/>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11"/>
        <v/>
      </c>
      <c r="D90" s="395"/>
      <c r="E90" s="395"/>
      <c r="F90" s="125"/>
      <c r="G90" s="107"/>
      <c r="H90" s="125"/>
      <c r="I90" s="134"/>
      <c r="J90" s="134"/>
      <c r="K90" s="350" t="str">
        <f t="shared" si="4"/>
        <v/>
      </c>
      <c r="L90" s="291"/>
      <c r="M90" s="352"/>
      <c r="N90" s="116"/>
      <c r="O90" s="116"/>
      <c r="P90" s="116"/>
      <c r="Q90" s="351">
        <f t="shared" si="5"/>
        <v>0</v>
      </c>
      <c r="R90" s="409" t="str">
        <f t="shared" si="6"/>
        <v/>
      </c>
      <c r="S90" s="407" t="str">
        <f t="shared" si="7"/>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11"/>
        <v/>
      </c>
      <c r="D91" s="395"/>
      <c r="E91" s="395"/>
      <c r="F91" s="125"/>
      <c r="G91" s="107"/>
      <c r="H91" s="125"/>
      <c r="I91" s="134"/>
      <c r="J91" s="134"/>
      <c r="K91" s="350" t="str">
        <f t="shared" si="4"/>
        <v/>
      </c>
      <c r="L91" s="291"/>
      <c r="M91" s="352"/>
      <c r="N91" s="116"/>
      <c r="O91" s="116"/>
      <c r="P91" s="116"/>
      <c r="Q91" s="351">
        <f t="shared" si="5"/>
        <v>0</v>
      </c>
      <c r="R91" s="409" t="str">
        <f t="shared" si="6"/>
        <v/>
      </c>
      <c r="S91" s="407" t="str">
        <f t="shared" si="7"/>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11"/>
        <v/>
      </c>
      <c r="D92" s="395"/>
      <c r="E92" s="395"/>
      <c r="F92" s="125"/>
      <c r="G92" s="107"/>
      <c r="H92" s="125"/>
      <c r="I92" s="134"/>
      <c r="J92" s="134"/>
      <c r="K92" s="350" t="str">
        <f t="shared" si="4"/>
        <v/>
      </c>
      <c r="L92" s="291"/>
      <c r="M92" s="352"/>
      <c r="N92" s="116"/>
      <c r="O92" s="116"/>
      <c r="P92" s="116"/>
      <c r="Q92" s="351">
        <f t="shared" si="5"/>
        <v>0</v>
      </c>
      <c r="R92" s="409" t="str">
        <f t="shared" si="6"/>
        <v/>
      </c>
      <c r="S92" s="407" t="str">
        <f t="shared" si="7"/>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11"/>
        <v/>
      </c>
      <c r="D93" s="395"/>
      <c r="E93" s="395"/>
      <c r="F93" s="125"/>
      <c r="G93" s="107"/>
      <c r="H93" s="125"/>
      <c r="I93" s="134"/>
      <c r="J93" s="134"/>
      <c r="K93" s="350" t="str">
        <f t="shared" si="4"/>
        <v/>
      </c>
      <c r="L93" s="291"/>
      <c r="M93" s="352"/>
      <c r="N93" s="116"/>
      <c r="O93" s="116"/>
      <c r="P93" s="116"/>
      <c r="Q93" s="351">
        <f>SUM(L93:P93)</f>
        <v>0</v>
      </c>
      <c r="R93" s="409" t="str">
        <f t="shared" si="6"/>
        <v/>
      </c>
      <c r="S93" s="407" t="str">
        <f t="shared" si="7"/>
        <v/>
      </c>
      <c r="AL93" s="108"/>
      <c r="AM93" s="108"/>
      <c r="AN93" s="108"/>
    </row>
    <row r="94" spans="2:40" x14ac:dyDescent="0.25">
      <c r="B94" s="363">
        <v>59</v>
      </c>
      <c r="C94" s="132" t="str">
        <f t="shared" si="11"/>
        <v/>
      </c>
      <c r="D94" s="395"/>
      <c r="E94" s="395"/>
      <c r="F94" s="125"/>
      <c r="G94" s="107"/>
      <c r="H94" s="125"/>
      <c r="I94" s="134"/>
      <c r="J94" s="134"/>
      <c r="K94" s="350" t="str">
        <f t="shared" si="4"/>
        <v/>
      </c>
      <c r="L94" s="291"/>
      <c r="M94" s="352"/>
      <c r="N94" s="116"/>
      <c r="O94" s="116"/>
      <c r="P94" s="116"/>
      <c r="Q94" s="351">
        <f t="shared" si="5"/>
        <v>0</v>
      </c>
      <c r="R94" s="409" t="str">
        <f t="shared" si="6"/>
        <v/>
      </c>
      <c r="S94" s="407" t="str">
        <f t="shared" si="7"/>
        <v/>
      </c>
      <c r="AL94" s="108"/>
      <c r="AM94" s="108"/>
      <c r="AN94" s="108"/>
    </row>
    <row r="95" spans="2:40" x14ac:dyDescent="0.25">
      <c r="B95" s="363">
        <v>60</v>
      </c>
      <c r="C95" s="132" t="str">
        <f t="shared" si="11"/>
        <v/>
      </c>
      <c r="D95" s="395"/>
      <c r="E95" s="395"/>
      <c r="F95" s="125"/>
      <c r="G95" s="107"/>
      <c r="H95" s="125"/>
      <c r="I95" s="134"/>
      <c r="J95" s="134"/>
      <c r="K95" s="350" t="str">
        <f t="shared" si="4"/>
        <v/>
      </c>
      <c r="L95" s="291"/>
      <c r="M95" s="352"/>
      <c r="N95" s="116"/>
      <c r="O95" s="116"/>
      <c r="P95" s="116"/>
      <c r="Q95" s="351">
        <f t="shared" si="5"/>
        <v>0</v>
      </c>
      <c r="R95" s="409" t="str">
        <f t="shared" si="6"/>
        <v/>
      </c>
      <c r="S95" s="407" t="str">
        <f t="shared" si="7"/>
        <v/>
      </c>
      <c r="AL95" s="108"/>
      <c r="AM95" s="108"/>
      <c r="AN95" s="108"/>
    </row>
    <row r="96" spans="2:40" x14ac:dyDescent="0.25">
      <c r="B96" s="363">
        <v>61</v>
      </c>
      <c r="C96" s="132" t="str">
        <f t="shared" si="11"/>
        <v/>
      </c>
      <c r="D96" s="395"/>
      <c r="E96" s="395"/>
      <c r="F96" s="125"/>
      <c r="G96" s="107"/>
      <c r="H96" s="125"/>
      <c r="I96" s="134"/>
      <c r="J96" s="134"/>
      <c r="K96" s="350" t="str">
        <f t="shared" si="4"/>
        <v/>
      </c>
      <c r="L96" s="291"/>
      <c r="M96" s="352"/>
      <c r="N96" s="116"/>
      <c r="O96" s="116"/>
      <c r="P96" s="116"/>
      <c r="Q96" s="351">
        <f t="shared" si="5"/>
        <v>0</v>
      </c>
      <c r="R96" s="409" t="str">
        <f t="shared" si="6"/>
        <v/>
      </c>
      <c r="S96" s="407" t="str">
        <f t="shared" si="7"/>
        <v/>
      </c>
      <c r="AL96" s="108"/>
      <c r="AM96" s="108"/>
      <c r="AN96" s="108"/>
    </row>
    <row r="97" spans="2:40" x14ac:dyDescent="0.25">
      <c r="B97" s="363">
        <v>62</v>
      </c>
      <c r="C97" s="132" t="str">
        <f t="shared" si="11"/>
        <v/>
      </c>
      <c r="D97" s="395"/>
      <c r="E97" s="395"/>
      <c r="F97" s="125"/>
      <c r="G97" s="125"/>
      <c r="H97" s="125"/>
      <c r="I97" s="134"/>
      <c r="J97" s="134"/>
      <c r="K97" s="350" t="str">
        <f t="shared" si="4"/>
        <v/>
      </c>
      <c r="L97" s="291"/>
      <c r="M97" s="352"/>
      <c r="N97" s="116"/>
      <c r="O97" s="116"/>
      <c r="P97" s="116"/>
      <c r="Q97" s="351">
        <f t="shared" si="5"/>
        <v>0</v>
      </c>
      <c r="R97" s="409" t="str">
        <f t="shared" si="6"/>
        <v/>
      </c>
      <c r="S97" s="407" t="str">
        <f t="shared" si="7"/>
        <v/>
      </c>
      <c r="AL97" s="108"/>
      <c r="AM97" s="108"/>
      <c r="AN97" s="108"/>
    </row>
    <row r="98" spans="2:40" x14ac:dyDescent="0.25">
      <c r="B98" s="363">
        <v>63</v>
      </c>
      <c r="C98" s="132" t="str">
        <f t="shared" si="11"/>
        <v/>
      </c>
      <c r="D98" s="395"/>
      <c r="E98" s="395"/>
      <c r="F98" s="125"/>
      <c r="G98" s="107"/>
      <c r="H98" s="125"/>
      <c r="I98" s="134"/>
      <c r="J98" s="134"/>
      <c r="K98" s="350" t="str">
        <f t="shared" si="4"/>
        <v/>
      </c>
      <c r="L98" s="291"/>
      <c r="M98" s="352"/>
      <c r="N98" s="116"/>
      <c r="O98" s="116"/>
      <c r="P98" s="116"/>
      <c r="Q98" s="351">
        <f t="shared" si="5"/>
        <v>0</v>
      </c>
      <c r="R98" s="409" t="str">
        <f t="shared" si="6"/>
        <v/>
      </c>
      <c r="S98" s="407" t="str">
        <f t="shared" si="7"/>
        <v/>
      </c>
      <c r="AL98" s="108"/>
      <c r="AM98" s="108"/>
      <c r="AN98" s="108"/>
    </row>
    <row r="99" spans="2:40" x14ac:dyDescent="0.25">
      <c r="B99" s="363">
        <v>64</v>
      </c>
      <c r="C99" s="132" t="str">
        <f t="shared" si="11"/>
        <v/>
      </c>
      <c r="D99" s="395"/>
      <c r="E99" s="395"/>
      <c r="F99" s="125"/>
      <c r="G99" s="107"/>
      <c r="H99" s="107"/>
      <c r="I99" s="134"/>
      <c r="J99" s="134"/>
      <c r="K99" s="350" t="str">
        <f t="shared" si="4"/>
        <v/>
      </c>
      <c r="L99" s="291"/>
      <c r="M99" s="352"/>
      <c r="N99" s="116"/>
      <c r="O99" s="116"/>
      <c r="P99" s="116"/>
      <c r="Q99" s="351">
        <f t="shared" si="5"/>
        <v>0</v>
      </c>
      <c r="R99" s="409" t="str">
        <f t="shared" si="6"/>
        <v/>
      </c>
      <c r="S99" s="407" t="str">
        <f t="shared" si="7"/>
        <v/>
      </c>
      <c r="AL99" s="108"/>
      <c r="AM99" s="108"/>
      <c r="AN99" s="108"/>
    </row>
    <row r="100" spans="2:40" x14ac:dyDescent="0.25">
      <c r="B100" s="363">
        <v>65</v>
      </c>
      <c r="C100" s="132" t="str">
        <f t="shared" ref="C100:C131" si="13">IF(AND(NOT(COUNTA(D100:J100)),(NOT(COUNTA(L100:P100)))),"",VLOOKUP($D$7,Info_County_Code,2,FALSE))</f>
        <v/>
      </c>
      <c r="D100" s="395"/>
      <c r="E100" s="395"/>
      <c r="F100" s="125"/>
      <c r="G100" s="107"/>
      <c r="H100" s="107"/>
      <c r="I100" s="134"/>
      <c r="J100" s="134"/>
      <c r="K100" s="350" t="str">
        <f t="shared" si="4"/>
        <v/>
      </c>
      <c r="L100" s="291"/>
      <c r="M100" s="352"/>
      <c r="N100" s="116"/>
      <c r="O100" s="116"/>
      <c r="P100" s="116"/>
      <c r="Q100" s="351">
        <f t="shared" si="5"/>
        <v>0</v>
      </c>
      <c r="R100" s="409" t="str">
        <f t="shared" si="6"/>
        <v/>
      </c>
      <c r="S100" s="407" t="str">
        <f t="shared" si="7"/>
        <v/>
      </c>
      <c r="AL100" s="108"/>
      <c r="AM100" s="108"/>
      <c r="AN100" s="108"/>
    </row>
    <row r="101" spans="2:40" x14ac:dyDescent="0.25">
      <c r="B101" s="363">
        <v>66</v>
      </c>
      <c r="C101" s="132" t="str">
        <f t="shared" si="13"/>
        <v/>
      </c>
      <c r="D101" s="395"/>
      <c r="E101" s="395"/>
      <c r="F101" s="125"/>
      <c r="G101" s="107"/>
      <c r="H101" s="107"/>
      <c r="I101" s="134"/>
      <c r="J101" s="134"/>
      <c r="K101" s="350" t="str">
        <f t="shared" ref="K101:K135" si="14">IF(OR(G101="Combined Summary",F101="Standalone"),(SUMPRODUCT(--(D$36:D$135=D101),I$36:I$135,J$36:J$135)),"")</f>
        <v/>
      </c>
      <c r="L101" s="291"/>
      <c r="M101" s="352"/>
      <c r="N101" s="116"/>
      <c r="O101" s="116"/>
      <c r="P101" s="116"/>
      <c r="Q101" s="351">
        <f t="shared" ref="Q101:Q106" si="15">SUM(L101:P101)</f>
        <v>0</v>
      </c>
      <c r="R101" s="409" t="str">
        <f t="shared" ref="R101:R135" si="16">IF(OR(G101="Combined Summary",F101="Standalone"),(SUMIF(D$36:D$135,D101,I$36:I$135)),"")</f>
        <v/>
      </c>
      <c r="S101" s="407" t="str">
        <f t="shared" ref="S101:S135" si="17">IF(AND(F101="Standalone",NOT(R101=1)),"ERROR",IF(AND(G101="Combined Summary",NOT(R101=1)),"ERROR",""))</f>
        <v/>
      </c>
      <c r="AL101" s="108"/>
      <c r="AM101" s="108"/>
      <c r="AN101" s="108"/>
    </row>
    <row r="102" spans="2:40" x14ac:dyDescent="0.25">
      <c r="B102" s="363">
        <v>67</v>
      </c>
      <c r="C102" s="132" t="str">
        <f t="shared" si="13"/>
        <v/>
      </c>
      <c r="D102" s="395"/>
      <c r="E102" s="395"/>
      <c r="F102" s="125"/>
      <c r="G102" s="107"/>
      <c r="H102" s="107"/>
      <c r="I102" s="134"/>
      <c r="J102" s="134"/>
      <c r="K102" s="350" t="str">
        <f t="shared" si="14"/>
        <v/>
      </c>
      <c r="L102" s="291"/>
      <c r="M102" s="352"/>
      <c r="N102" s="116"/>
      <c r="O102" s="116"/>
      <c r="P102" s="116"/>
      <c r="Q102" s="351">
        <f t="shared" si="15"/>
        <v>0</v>
      </c>
      <c r="R102" s="409" t="str">
        <f t="shared" si="16"/>
        <v/>
      </c>
      <c r="S102" s="407" t="str">
        <f t="shared" si="17"/>
        <v/>
      </c>
      <c r="AL102" s="108"/>
      <c r="AM102" s="108"/>
      <c r="AN102" s="108"/>
    </row>
    <row r="103" spans="2:40" x14ac:dyDescent="0.25">
      <c r="B103" s="363">
        <v>68</v>
      </c>
      <c r="C103" s="132" t="str">
        <f t="shared" si="13"/>
        <v/>
      </c>
      <c r="D103" s="395"/>
      <c r="E103" s="395"/>
      <c r="F103" s="125"/>
      <c r="G103" s="107"/>
      <c r="H103" s="107"/>
      <c r="I103" s="134"/>
      <c r="J103" s="134"/>
      <c r="K103" s="350" t="str">
        <f t="shared" si="14"/>
        <v/>
      </c>
      <c r="L103" s="291"/>
      <c r="M103" s="352"/>
      <c r="N103" s="116"/>
      <c r="O103" s="116"/>
      <c r="P103" s="116"/>
      <c r="Q103" s="351">
        <f t="shared" si="15"/>
        <v>0</v>
      </c>
      <c r="R103" s="409" t="str">
        <f t="shared" si="16"/>
        <v/>
      </c>
      <c r="S103" s="407" t="str">
        <f t="shared" si="17"/>
        <v/>
      </c>
      <c r="AL103" s="108"/>
      <c r="AM103" s="108"/>
      <c r="AN103" s="108"/>
    </row>
    <row r="104" spans="2:40" x14ac:dyDescent="0.25">
      <c r="B104" s="363">
        <v>69</v>
      </c>
      <c r="C104" s="132" t="str">
        <f t="shared" si="13"/>
        <v/>
      </c>
      <c r="D104" s="395"/>
      <c r="E104" s="395"/>
      <c r="F104" s="125"/>
      <c r="G104" s="107"/>
      <c r="H104" s="107"/>
      <c r="I104" s="134"/>
      <c r="J104" s="134"/>
      <c r="K104" s="350" t="str">
        <f t="shared" si="14"/>
        <v/>
      </c>
      <c r="L104" s="291"/>
      <c r="M104" s="352"/>
      <c r="N104" s="116"/>
      <c r="O104" s="116"/>
      <c r="P104" s="116"/>
      <c r="Q104" s="351">
        <f t="shared" si="15"/>
        <v>0</v>
      </c>
      <c r="R104" s="409" t="str">
        <f t="shared" si="16"/>
        <v/>
      </c>
      <c r="S104" s="407" t="str">
        <f t="shared" si="17"/>
        <v/>
      </c>
      <c r="AL104" s="108"/>
      <c r="AM104" s="108"/>
      <c r="AN104" s="108"/>
    </row>
    <row r="105" spans="2:40" x14ac:dyDescent="0.25">
      <c r="B105" s="363">
        <v>70</v>
      </c>
      <c r="C105" s="132" t="str">
        <f t="shared" si="13"/>
        <v/>
      </c>
      <c r="D105" s="395"/>
      <c r="E105" s="395"/>
      <c r="F105" s="125"/>
      <c r="G105" s="107"/>
      <c r="H105" s="107"/>
      <c r="I105" s="134"/>
      <c r="J105" s="134"/>
      <c r="K105" s="350" t="str">
        <f t="shared" si="14"/>
        <v/>
      </c>
      <c r="L105" s="291"/>
      <c r="M105" s="352"/>
      <c r="N105" s="116"/>
      <c r="O105" s="116"/>
      <c r="P105" s="116"/>
      <c r="Q105" s="351">
        <f t="shared" si="15"/>
        <v>0</v>
      </c>
      <c r="R105" s="409" t="str">
        <f t="shared" si="16"/>
        <v/>
      </c>
      <c r="S105" s="407" t="str">
        <f t="shared" si="17"/>
        <v/>
      </c>
      <c r="AL105" s="108"/>
      <c r="AM105" s="108"/>
      <c r="AN105" s="108"/>
    </row>
    <row r="106" spans="2:40" x14ac:dyDescent="0.25">
      <c r="B106" s="363">
        <v>71</v>
      </c>
      <c r="C106" s="132" t="str">
        <f t="shared" si="13"/>
        <v/>
      </c>
      <c r="D106" s="395"/>
      <c r="E106" s="395"/>
      <c r="F106" s="125"/>
      <c r="G106" s="107"/>
      <c r="H106" s="107"/>
      <c r="I106" s="134"/>
      <c r="J106" s="134"/>
      <c r="K106" s="350" t="str">
        <f t="shared" si="14"/>
        <v/>
      </c>
      <c r="L106" s="291"/>
      <c r="M106" s="352"/>
      <c r="N106" s="116"/>
      <c r="O106" s="116"/>
      <c r="P106" s="116"/>
      <c r="Q106" s="351">
        <f t="shared" si="15"/>
        <v>0</v>
      </c>
      <c r="R106" s="409" t="str">
        <f t="shared" si="16"/>
        <v/>
      </c>
      <c r="S106" s="407" t="str">
        <f t="shared" si="17"/>
        <v/>
      </c>
      <c r="AL106" s="108"/>
      <c r="AM106" s="108"/>
      <c r="AN106" s="108"/>
    </row>
    <row r="107" spans="2:40" x14ac:dyDescent="0.25">
      <c r="B107" s="363">
        <v>72</v>
      </c>
      <c r="C107" s="132" t="str">
        <f t="shared" si="13"/>
        <v/>
      </c>
      <c r="D107" s="395"/>
      <c r="E107" s="395"/>
      <c r="F107" s="125"/>
      <c r="G107" s="107"/>
      <c r="H107" s="107"/>
      <c r="I107" s="134"/>
      <c r="J107" s="134"/>
      <c r="K107" s="350" t="str">
        <f t="shared" si="14"/>
        <v/>
      </c>
      <c r="L107" s="291"/>
      <c r="M107" s="352"/>
      <c r="N107" s="116"/>
      <c r="O107" s="116"/>
      <c r="P107" s="116"/>
      <c r="Q107" s="351">
        <f>SUM(L107:P107)</f>
        <v>0</v>
      </c>
      <c r="R107" s="409" t="str">
        <f t="shared" si="16"/>
        <v/>
      </c>
      <c r="S107" s="407" t="str">
        <f t="shared" si="17"/>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13"/>
        <v/>
      </c>
      <c r="D108" s="395"/>
      <c r="E108" s="395"/>
      <c r="F108" s="125"/>
      <c r="G108" s="107"/>
      <c r="H108" s="107"/>
      <c r="I108" s="134"/>
      <c r="J108" s="134"/>
      <c r="K108" s="350" t="str">
        <f t="shared" si="14"/>
        <v/>
      </c>
      <c r="L108" s="291"/>
      <c r="M108" s="352"/>
      <c r="N108" s="116"/>
      <c r="O108" s="116"/>
      <c r="P108" s="116"/>
      <c r="Q108" s="351">
        <f t="shared" ref="Q108:Q122" si="18">SUM(L108:P108)</f>
        <v>0</v>
      </c>
      <c r="R108" s="409" t="str">
        <f t="shared" si="16"/>
        <v/>
      </c>
      <c r="S108" s="407" t="str">
        <f t="shared" si="17"/>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13"/>
        <v/>
      </c>
      <c r="D109" s="395"/>
      <c r="E109" s="395"/>
      <c r="F109" s="125"/>
      <c r="G109" s="107"/>
      <c r="H109" s="107"/>
      <c r="I109" s="134"/>
      <c r="J109" s="134"/>
      <c r="K109" s="350" t="str">
        <f t="shared" si="14"/>
        <v/>
      </c>
      <c r="L109" s="291"/>
      <c r="M109" s="352"/>
      <c r="N109" s="116"/>
      <c r="O109" s="116"/>
      <c r="P109" s="116"/>
      <c r="Q109" s="351">
        <f t="shared" si="18"/>
        <v>0</v>
      </c>
      <c r="R109" s="409" t="str">
        <f t="shared" si="16"/>
        <v/>
      </c>
      <c r="S109" s="407" t="str">
        <f t="shared" si="17"/>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13"/>
        <v/>
      </c>
      <c r="D110" s="395"/>
      <c r="E110" s="395"/>
      <c r="F110" s="125"/>
      <c r="G110" s="107"/>
      <c r="H110" s="107"/>
      <c r="I110" s="134"/>
      <c r="J110" s="134"/>
      <c r="K110" s="350" t="str">
        <f t="shared" si="14"/>
        <v/>
      </c>
      <c r="L110" s="291"/>
      <c r="M110" s="352"/>
      <c r="N110" s="116"/>
      <c r="O110" s="116"/>
      <c r="P110" s="116"/>
      <c r="Q110" s="351">
        <f t="shared" si="18"/>
        <v>0</v>
      </c>
      <c r="R110" s="409" t="str">
        <f t="shared" si="16"/>
        <v/>
      </c>
      <c r="S110" s="407" t="str">
        <f t="shared" si="17"/>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13"/>
        <v/>
      </c>
      <c r="D111" s="395"/>
      <c r="E111" s="395"/>
      <c r="F111" s="125"/>
      <c r="G111" s="107"/>
      <c r="H111" s="107"/>
      <c r="I111" s="134"/>
      <c r="J111" s="134"/>
      <c r="K111" s="350" t="str">
        <f t="shared" si="14"/>
        <v/>
      </c>
      <c r="L111" s="291"/>
      <c r="M111" s="352"/>
      <c r="N111" s="116"/>
      <c r="O111" s="116"/>
      <c r="P111" s="116"/>
      <c r="Q111" s="351">
        <f t="shared" si="18"/>
        <v>0</v>
      </c>
      <c r="R111" s="409" t="str">
        <f t="shared" si="16"/>
        <v/>
      </c>
      <c r="S111" s="407" t="str">
        <f t="shared" si="17"/>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13"/>
        <v/>
      </c>
      <c r="D112" s="395"/>
      <c r="E112" s="395"/>
      <c r="F112" s="125"/>
      <c r="G112" s="107"/>
      <c r="H112" s="107"/>
      <c r="I112" s="134"/>
      <c r="J112" s="134"/>
      <c r="K112" s="350" t="str">
        <f t="shared" si="14"/>
        <v/>
      </c>
      <c r="L112" s="291"/>
      <c r="M112" s="352"/>
      <c r="N112" s="116"/>
      <c r="O112" s="116"/>
      <c r="P112" s="116"/>
      <c r="Q112" s="351">
        <f t="shared" si="18"/>
        <v>0</v>
      </c>
      <c r="R112" s="409" t="str">
        <f t="shared" si="16"/>
        <v/>
      </c>
      <c r="S112" s="407" t="str">
        <f t="shared" si="17"/>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13"/>
        <v/>
      </c>
      <c r="D113" s="395"/>
      <c r="E113" s="395"/>
      <c r="F113" s="125"/>
      <c r="G113" s="107"/>
      <c r="H113" s="107"/>
      <c r="I113" s="134"/>
      <c r="J113" s="134"/>
      <c r="K113" s="350" t="str">
        <f t="shared" si="14"/>
        <v/>
      </c>
      <c r="L113" s="291"/>
      <c r="M113" s="352"/>
      <c r="N113" s="116"/>
      <c r="O113" s="116"/>
      <c r="P113" s="116"/>
      <c r="Q113" s="351">
        <f t="shared" si="18"/>
        <v>0</v>
      </c>
      <c r="R113" s="409" t="str">
        <f t="shared" si="16"/>
        <v/>
      </c>
      <c r="S113" s="407" t="str">
        <f t="shared" si="17"/>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13"/>
        <v/>
      </c>
      <c r="D114" s="395"/>
      <c r="E114" s="395"/>
      <c r="F114" s="125"/>
      <c r="G114" s="107"/>
      <c r="H114" s="107"/>
      <c r="I114" s="134"/>
      <c r="J114" s="134"/>
      <c r="K114" s="350" t="str">
        <f t="shared" si="14"/>
        <v/>
      </c>
      <c r="L114" s="291"/>
      <c r="M114" s="352"/>
      <c r="N114" s="116"/>
      <c r="O114" s="116"/>
      <c r="P114" s="116"/>
      <c r="Q114" s="351">
        <f t="shared" si="18"/>
        <v>0</v>
      </c>
      <c r="R114" s="409" t="str">
        <f t="shared" si="16"/>
        <v/>
      </c>
      <c r="S114" s="407" t="str">
        <f t="shared" si="17"/>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13"/>
        <v/>
      </c>
      <c r="D115" s="395"/>
      <c r="E115" s="395"/>
      <c r="F115" s="125"/>
      <c r="G115" s="107"/>
      <c r="H115" s="107"/>
      <c r="I115" s="134"/>
      <c r="J115" s="134"/>
      <c r="K115" s="350" t="str">
        <f t="shared" si="14"/>
        <v/>
      </c>
      <c r="L115" s="291"/>
      <c r="M115" s="352"/>
      <c r="N115" s="116"/>
      <c r="O115" s="116"/>
      <c r="P115" s="116"/>
      <c r="Q115" s="351">
        <f t="shared" si="18"/>
        <v>0</v>
      </c>
      <c r="R115" s="409" t="str">
        <f t="shared" si="16"/>
        <v/>
      </c>
      <c r="S115" s="407" t="str">
        <f t="shared" si="17"/>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13"/>
        <v/>
      </c>
      <c r="D116" s="395"/>
      <c r="E116" s="395"/>
      <c r="F116" s="125"/>
      <c r="G116" s="107"/>
      <c r="H116" s="107"/>
      <c r="I116" s="134"/>
      <c r="J116" s="134"/>
      <c r="K116" s="350" t="str">
        <f t="shared" si="14"/>
        <v/>
      </c>
      <c r="L116" s="291"/>
      <c r="M116" s="352"/>
      <c r="N116" s="116"/>
      <c r="O116" s="116"/>
      <c r="P116" s="116"/>
      <c r="Q116" s="351">
        <f t="shared" si="18"/>
        <v>0</v>
      </c>
      <c r="R116" s="409" t="str">
        <f t="shared" si="16"/>
        <v/>
      </c>
      <c r="S116" s="407" t="str">
        <f t="shared" si="17"/>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13"/>
        <v/>
      </c>
      <c r="D117" s="395"/>
      <c r="E117" s="395"/>
      <c r="F117" s="125"/>
      <c r="G117" s="107"/>
      <c r="H117" s="107"/>
      <c r="I117" s="134"/>
      <c r="J117" s="134"/>
      <c r="K117" s="350" t="str">
        <f t="shared" si="14"/>
        <v/>
      </c>
      <c r="L117" s="291"/>
      <c r="M117" s="352"/>
      <c r="N117" s="116"/>
      <c r="O117" s="116"/>
      <c r="P117" s="116"/>
      <c r="Q117" s="351">
        <f t="shared" si="18"/>
        <v>0</v>
      </c>
      <c r="R117" s="409" t="str">
        <f t="shared" si="16"/>
        <v/>
      </c>
      <c r="S117" s="407" t="str">
        <f t="shared" si="17"/>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13"/>
        <v/>
      </c>
      <c r="D118" s="395"/>
      <c r="E118" s="395"/>
      <c r="F118" s="125"/>
      <c r="G118" s="107"/>
      <c r="H118" s="107"/>
      <c r="I118" s="134"/>
      <c r="J118" s="134"/>
      <c r="K118" s="350" t="str">
        <f t="shared" si="14"/>
        <v/>
      </c>
      <c r="L118" s="291"/>
      <c r="M118" s="352"/>
      <c r="N118" s="116"/>
      <c r="O118" s="116"/>
      <c r="P118" s="116"/>
      <c r="Q118" s="351">
        <f t="shared" si="18"/>
        <v>0</v>
      </c>
      <c r="R118" s="409" t="str">
        <f t="shared" si="16"/>
        <v/>
      </c>
      <c r="S118" s="407" t="str">
        <f t="shared" si="17"/>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13"/>
        <v/>
      </c>
      <c r="D119" s="395"/>
      <c r="E119" s="395"/>
      <c r="F119" s="125"/>
      <c r="G119" s="107"/>
      <c r="H119" s="107"/>
      <c r="I119" s="134"/>
      <c r="J119" s="134"/>
      <c r="K119" s="350" t="str">
        <f t="shared" si="14"/>
        <v/>
      </c>
      <c r="L119" s="291"/>
      <c r="M119" s="352"/>
      <c r="N119" s="116"/>
      <c r="O119" s="116"/>
      <c r="P119" s="116"/>
      <c r="Q119" s="351">
        <f t="shared" si="18"/>
        <v>0</v>
      </c>
      <c r="R119" s="409" t="str">
        <f t="shared" si="16"/>
        <v/>
      </c>
      <c r="S119" s="407" t="str">
        <f t="shared" si="17"/>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13"/>
        <v/>
      </c>
      <c r="D120" s="395"/>
      <c r="E120" s="395"/>
      <c r="F120" s="125"/>
      <c r="G120" s="107"/>
      <c r="H120" s="107"/>
      <c r="I120" s="134"/>
      <c r="J120" s="134"/>
      <c r="K120" s="350" t="str">
        <f t="shared" si="14"/>
        <v/>
      </c>
      <c r="L120" s="291"/>
      <c r="M120" s="352"/>
      <c r="N120" s="116"/>
      <c r="O120" s="116"/>
      <c r="P120" s="116"/>
      <c r="Q120" s="351">
        <f t="shared" si="18"/>
        <v>0</v>
      </c>
      <c r="R120" s="409" t="str">
        <f t="shared" si="16"/>
        <v/>
      </c>
      <c r="S120" s="407" t="str">
        <f t="shared" si="17"/>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13"/>
        <v/>
      </c>
      <c r="D121" s="395"/>
      <c r="E121" s="395"/>
      <c r="F121" s="125"/>
      <c r="G121" s="107"/>
      <c r="H121" s="107"/>
      <c r="I121" s="134"/>
      <c r="J121" s="134"/>
      <c r="K121" s="350" t="str">
        <f t="shared" si="14"/>
        <v/>
      </c>
      <c r="L121" s="291"/>
      <c r="M121" s="352"/>
      <c r="N121" s="116"/>
      <c r="O121" s="116"/>
      <c r="P121" s="116"/>
      <c r="Q121" s="351">
        <f t="shared" si="18"/>
        <v>0</v>
      </c>
      <c r="R121" s="409" t="str">
        <f t="shared" si="16"/>
        <v/>
      </c>
      <c r="S121" s="407" t="str">
        <f t="shared" si="17"/>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13"/>
        <v/>
      </c>
      <c r="D122" s="395"/>
      <c r="E122" s="395"/>
      <c r="F122" s="125"/>
      <c r="G122" s="107"/>
      <c r="H122" s="107"/>
      <c r="I122" s="134"/>
      <c r="J122" s="134"/>
      <c r="K122" s="350" t="str">
        <f t="shared" si="14"/>
        <v/>
      </c>
      <c r="L122" s="291"/>
      <c r="M122" s="352"/>
      <c r="N122" s="116"/>
      <c r="O122" s="116"/>
      <c r="P122" s="116"/>
      <c r="Q122" s="351">
        <f t="shared" si="18"/>
        <v>0</v>
      </c>
      <c r="R122" s="409" t="str">
        <f t="shared" si="16"/>
        <v/>
      </c>
      <c r="S122" s="407" t="str">
        <f t="shared" si="17"/>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13"/>
        <v/>
      </c>
      <c r="D123" s="395"/>
      <c r="E123" s="395"/>
      <c r="F123" s="125"/>
      <c r="G123" s="107"/>
      <c r="H123" s="107"/>
      <c r="I123" s="134"/>
      <c r="J123" s="134"/>
      <c r="K123" s="350" t="str">
        <f t="shared" si="14"/>
        <v/>
      </c>
      <c r="L123" s="291"/>
      <c r="M123" s="352"/>
      <c r="N123" s="116"/>
      <c r="O123" s="116"/>
      <c r="P123" s="116"/>
      <c r="Q123" s="351">
        <f>SUM(L123:P123)</f>
        <v>0</v>
      </c>
      <c r="R123" s="409" t="str">
        <f t="shared" si="16"/>
        <v/>
      </c>
      <c r="S123" s="407" t="str">
        <f t="shared" si="17"/>
        <v/>
      </c>
      <c r="AL123" s="108"/>
      <c r="AM123" s="108"/>
      <c r="AN123" s="108"/>
    </row>
    <row r="124" spans="2:40" x14ac:dyDescent="0.25">
      <c r="B124" s="363">
        <v>89</v>
      </c>
      <c r="C124" s="132" t="str">
        <f t="shared" si="13"/>
        <v/>
      </c>
      <c r="D124" s="395"/>
      <c r="E124" s="395"/>
      <c r="F124" s="125"/>
      <c r="G124" s="107"/>
      <c r="H124" s="107"/>
      <c r="I124" s="134"/>
      <c r="J124" s="134"/>
      <c r="K124" s="350" t="str">
        <f t="shared" si="14"/>
        <v/>
      </c>
      <c r="L124" s="291"/>
      <c r="M124" s="352"/>
      <c r="N124" s="116"/>
      <c r="O124" s="116"/>
      <c r="P124" s="116"/>
      <c r="Q124" s="351">
        <f t="shared" ref="Q124:Q135" si="19">SUM(L124:P124)</f>
        <v>0</v>
      </c>
      <c r="R124" s="409" t="str">
        <f t="shared" si="16"/>
        <v/>
      </c>
      <c r="S124" s="407" t="str">
        <f t="shared" si="17"/>
        <v/>
      </c>
      <c r="AL124" s="108"/>
      <c r="AM124" s="108"/>
      <c r="AN124" s="108"/>
    </row>
    <row r="125" spans="2:40" x14ac:dyDescent="0.25">
      <c r="B125" s="363">
        <v>90</v>
      </c>
      <c r="C125" s="132" t="str">
        <f t="shared" si="13"/>
        <v/>
      </c>
      <c r="D125" s="395"/>
      <c r="E125" s="395"/>
      <c r="F125" s="125"/>
      <c r="G125" s="107"/>
      <c r="H125" s="107"/>
      <c r="I125" s="134"/>
      <c r="J125" s="134"/>
      <c r="K125" s="350" t="str">
        <f t="shared" si="14"/>
        <v/>
      </c>
      <c r="L125" s="291"/>
      <c r="M125" s="352"/>
      <c r="N125" s="116"/>
      <c r="O125" s="116"/>
      <c r="P125" s="116"/>
      <c r="Q125" s="351">
        <f t="shared" si="19"/>
        <v>0</v>
      </c>
      <c r="R125" s="409" t="str">
        <f t="shared" si="16"/>
        <v/>
      </c>
      <c r="S125" s="407" t="str">
        <f t="shared" si="17"/>
        <v/>
      </c>
      <c r="AL125" s="108"/>
      <c r="AM125" s="108"/>
      <c r="AN125" s="108"/>
    </row>
    <row r="126" spans="2:40" x14ac:dyDescent="0.25">
      <c r="B126" s="363">
        <v>91</v>
      </c>
      <c r="C126" s="132" t="str">
        <f t="shared" si="13"/>
        <v/>
      </c>
      <c r="D126" s="395"/>
      <c r="E126" s="395"/>
      <c r="F126" s="125"/>
      <c r="G126" s="107"/>
      <c r="H126" s="107"/>
      <c r="I126" s="134"/>
      <c r="J126" s="134"/>
      <c r="K126" s="350" t="str">
        <f t="shared" si="14"/>
        <v/>
      </c>
      <c r="L126" s="291"/>
      <c r="M126" s="352"/>
      <c r="N126" s="116"/>
      <c r="O126" s="116"/>
      <c r="P126" s="116"/>
      <c r="Q126" s="351">
        <f t="shared" si="19"/>
        <v>0</v>
      </c>
      <c r="R126" s="409" t="str">
        <f t="shared" si="16"/>
        <v/>
      </c>
      <c r="S126" s="407" t="str">
        <f t="shared" si="17"/>
        <v/>
      </c>
      <c r="AL126" s="108"/>
      <c r="AM126" s="108"/>
      <c r="AN126" s="108"/>
    </row>
    <row r="127" spans="2:40" x14ac:dyDescent="0.25">
      <c r="B127" s="363">
        <v>92</v>
      </c>
      <c r="C127" s="132" t="str">
        <f t="shared" si="13"/>
        <v/>
      </c>
      <c r="D127" s="395"/>
      <c r="E127" s="395"/>
      <c r="F127" s="125"/>
      <c r="G127" s="107"/>
      <c r="H127" s="107"/>
      <c r="I127" s="134"/>
      <c r="J127" s="134"/>
      <c r="K127" s="350" t="str">
        <f t="shared" si="14"/>
        <v/>
      </c>
      <c r="L127" s="291"/>
      <c r="M127" s="352"/>
      <c r="N127" s="116"/>
      <c r="O127" s="116"/>
      <c r="P127" s="116"/>
      <c r="Q127" s="351">
        <f t="shared" si="19"/>
        <v>0</v>
      </c>
      <c r="R127" s="409" t="str">
        <f t="shared" si="16"/>
        <v/>
      </c>
      <c r="S127" s="407" t="str">
        <f t="shared" si="17"/>
        <v/>
      </c>
      <c r="AL127" s="108"/>
      <c r="AM127" s="108"/>
      <c r="AN127" s="108"/>
    </row>
    <row r="128" spans="2:40" x14ac:dyDescent="0.25">
      <c r="B128" s="363">
        <v>93</v>
      </c>
      <c r="C128" s="132" t="str">
        <f t="shared" si="13"/>
        <v/>
      </c>
      <c r="D128" s="395"/>
      <c r="E128" s="395"/>
      <c r="F128" s="125"/>
      <c r="G128" s="107"/>
      <c r="H128" s="107"/>
      <c r="I128" s="134"/>
      <c r="J128" s="134"/>
      <c r="K128" s="350" t="str">
        <f t="shared" si="14"/>
        <v/>
      </c>
      <c r="L128" s="291"/>
      <c r="M128" s="352"/>
      <c r="N128" s="116"/>
      <c r="O128" s="116"/>
      <c r="P128" s="116"/>
      <c r="Q128" s="351">
        <f t="shared" si="19"/>
        <v>0</v>
      </c>
      <c r="R128" s="409" t="str">
        <f t="shared" si="16"/>
        <v/>
      </c>
      <c r="S128" s="407" t="str">
        <f t="shared" si="17"/>
        <v/>
      </c>
      <c r="AL128" s="108"/>
      <c r="AM128" s="108"/>
      <c r="AN128" s="108"/>
    </row>
    <row r="129" spans="2:40" x14ac:dyDescent="0.25">
      <c r="B129" s="363">
        <v>94</v>
      </c>
      <c r="C129" s="132" t="str">
        <f t="shared" si="13"/>
        <v/>
      </c>
      <c r="D129" s="395"/>
      <c r="E129" s="395"/>
      <c r="F129" s="125"/>
      <c r="G129" s="107"/>
      <c r="H129" s="107"/>
      <c r="I129" s="134"/>
      <c r="J129" s="134"/>
      <c r="K129" s="350" t="str">
        <f t="shared" si="14"/>
        <v/>
      </c>
      <c r="L129" s="291"/>
      <c r="M129" s="352"/>
      <c r="N129" s="116"/>
      <c r="O129" s="116"/>
      <c r="P129" s="116"/>
      <c r="Q129" s="351">
        <f t="shared" si="19"/>
        <v>0</v>
      </c>
      <c r="R129" s="409" t="str">
        <f t="shared" si="16"/>
        <v/>
      </c>
      <c r="S129" s="407" t="str">
        <f t="shared" si="17"/>
        <v/>
      </c>
      <c r="AL129" s="108"/>
      <c r="AM129" s="108"/>
      <c r="AN129" s="108"/>
    </row>
    <row r="130" spans="2:40" x14ac:dyDescent="0.25">
      <c r="B130" s="363">
        <v>95</v>
      </c>
      <c r="C130" s="132" t="str">
        <f t="shared" si="13"/>
        <v/>
      </c>
      <c r="D130" s="395"/>
      <c r="E130" s="395"/>
      <c r="F130" s="125"/>
      <c r="G130" s="107"/>
      <c r="H130" s="107"/>
      <c r="I130" s="134"/>
      <c r="J130" s="134"/>
      <c r="K130" s="350" t="str">
        <f t="shared" si="14"/>
        <v/>
      </c>
      <c r="L130" s="291"/>
      <c r="M130" s="352"/>
      <c r="N130" s="116"/>
      <c r="O130" s="116"/>
      <c r="P130" s="116"/>
      <c r="Q130" s="351">
        <f t="shared" si="19"/>
        <v>0</v>
      </c>
      <c r="R130" s="409" t="str">
        <f t="shared" si="16"/>
        <v/>
      </c>
      <c r="S130" s="407" t="str">
        <f t="shared" si="17"/>
        <v/>
      </c>
      <c r="AL130" s="108"/>
      <c r="AM130" s="108"/>
      <c r="AN130" s="108"/>
    </row>
    <row r="131" spans="2:40" x14ac:dyDescent="0.25">
      <c r="B131" s="363">
        <v>96</v>
      </c>
      <c r="C131" s="132" t="str">
        <f t="shared" si="13"/>
        <v/>
      </c>
      <c r="D131" s="395"/>
      <c r="E131" s="395"/>
      <c r="F131" s="125"/>
      <c r="G131" s="107"/>
      <c r="H131" s="107"/>
      <c r="I131" s="134"/>
      <c r="J131" s="134"/>
      <c r="K131" s="350" t="str">
        <f t="shared" si="14"/>
        <v/>
      </c>
      <c r="L131" s="291"/>
      <c r="M131" s="352"/>
      <c r="N131" s="116"/>
      <c r="O131" s="116"/>
      <c r="P131" s="116"/>
      <c r="Q131" s="351">
        <f t="shared" si="19"/>
        <v>0</v>
      </c>
      <c r="R131" s="409" t="str">
        <f t="shared" si="16"/>
        <v/>
      </c>
      <c r="S131" s="407" t="str">
        <f t="shared" si="17"/>
        <v/>
      </c>
      <c r="AL131" s="108"/>
      <c r="AM131" s="108"/>
      <c r="AN131" s="108"/>
    </row>
    <row r="132" spans="2:40" x14ac:dyDescent="0.25">
      <c r="B132" s="363">
        <v>97</v>
      </c>
      <c r="C132" s="132" t="str">
        <f t="shared" ref="C132:C135" si="20">IF(AND(NOT(COUNTA(D132:J132)),(NOT(COUNTA(L132:P132)))),"",VLOOKUP($D$7,Info_County_Code,2,FALSE))</f>
        <v/>
      </c>
      <c r="D132" s="395"/>
      <c r="E132" s="395"/>
      <c r="F132" s="125"/>
      <c r="G132" s="107"/>
      <c r="H132" s="107"/>
      <c r="I132" s="134"/>
      <c r="J132" s="134"/>
      <c r="K132" s="350" t="str">
        <f t="shared" si="14"/>
        <v/>
      </c>
      <c r="L132" s="291"/>
      <c r="M132" s="352"/>
      <c r="N132" s="116"/>
      <c r="O132" s="116"/>
      <c r="P132" s="116"/>
      <c r="Q132" s="351">
        <f t="shared" si="19"/>
        <v>0</v>
      </c>
      <c r="R132" s="409" t="str">
        <f t="shared" si="16"/>
        <v/>
      </c>
      <c r="S132" s="407" t="str">
        <f t="shared" si="17"/>
        <v/>
      </c>
      <c r="AL132" s="108"/>
      <c r="AM132" s="108"/>
      <c r="AN132" s="108"/>
    </row>
    <row r="133" spans="2:40" x14ac:dyDescent="0.25">
      <c r="B133" s="363">
        <v>98</v>
      </c>
      <c r="C133" s="132" t="str">
        <f t="shared" si="20"/>
        <v/>
      </c>
      <c r="D133" s="395"/>
      <c r="E133" s="395"/>
      <c r="F133" s="125"/>
      <c r="G133" s="107"/>
      <c r="H133" s="107"/>
      <c r="I133" s="134"/>
      <c r="J133" s="134"/>
      <c r="K133" s="350" t="str">
        <f t="shared" si="14"/>
        <v/>
      </c>
      <c r="L133" s="291"/>
      <c r="M133" s="352"/>
      <c r="N133" s="116"/>
      <c r="O133" s="116"/>
      <c r="P133" s="116"/>
      <c r="Q133" s="351">
        <f t="shared" si="19"/>
        <v>0</v>
      </c>
      <c r="R133" s="409" t="str">
        <f t="shared" si="16"/>
        <v/>
      </c>
      <c r="S133" s="407" t="str">
        <f t="shared" si="17"/>
        <v/>
      </c>
      <c r="AL133" s="108"/>
      <c r="AM133" s="108"/>
      <c r="AN133" s="108"/>
    </row>
    <row r="134" spans="2:40" x14ac:dyDescent="0.25">
      <c r="B134" s="363">
        <v>99</v>
      </c>
      <c r="C134" s="132" t="str">
        <f t="shared" si="20"/>
        <v/>
      </c>
      <c r="D134" s="395"/>
      <c r="E134" s="395"/>
      <c r="F134" s="125"/>
      <c r="G134" s="107"/>
      <c r="H134" s="107"/>
      <c r="I134" s="134"/>
      <c r="J134" s="134"/>
      <c r="K134" s="350" t="str">
        <f t="shared" si="14"/>
        <v/>
      </c>
      <c r="L134" s="291"/>
      <c r="M134" s="352"/>
      <c r="N134" s="116"/>
      <c r="O134" s="116"/>
      <c r="P134" s="116"/>
      <c r="Q134" s="351">
        <f t="shared" si="19"/>
        <v>0</v>
      </c>
      <c r="R134" s="409" t="str">
        <f t="shared" si="16"/>
        <v/>
      </c>
      <c r="S134" s="407" t="str">
        <f t="shared" si="17"/>
        <v/>
      </c>
      <c r="AL134" s="108"/>
      <c r="AM134" s="108"/>
      <c r="AN134" s="108"/>
    </row>
    <row r="135" spans="2:40" x14ac:dyDescent="0.25">
      <c r="B135" s="363">
        <v>100</v>
      </c>
      <c r="C135" s="132" t="str">
        <f t="shared" si="20"/>
        <v/>
      </c>
      <c r="D135" s="395"/>
      <c r="E135" s="395"/>
      <c r="F135" s="125"/>
      <c r="G135" s="107"/>
      <c r="H135" s="107"/>
      <c r="I135" s="134"/>
      <c r="J135" s="134"/>
      <c r="K135" s="350" t="str">
        <f t="shared" si="14"/>
        <v/>
      </c>
      <c r="L135" s="291"/>
      <c r="M135" s="352"/>
      <c r="N135" s="116"/>
      <c r="O135" s="116"/>
      <c r="P135" s="116"/>
      <c r="Q135" s="351">
        <f t="shared" si="19"/>
        <v>0</v>
      </c>
      <c r="R135" s="409" t="str">
        <f t="shared" si="16"/>
        <v/>
      </c>
      <c r="S135" s="407" t="str">
        <f t="shared" si="17"/>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22" zoomScale="70" zoomScaleNormal="70" zoomScaleSheetLayoutView="40" workbookViewId="0">
      <selection activeCell="K29" sqref="K29"/>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Tulare</v>
      </c>
      <c r="F7" s="94" t="s">
        <v>2</v>
      </c>
      <c r="G7" s="109">
        <f>IF(ISBLANK('1. Information'!D7),"",'1. Information'!D7)</f>
        <v>43440</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6" t="s">
        <v>30</v>
      </c>
      <c r="H12" s="436"/>
      <c r="I12" s="436"/>
      <c r="J12" s="439"/>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4" t="s">
        <v>160</v>
      </c>
      <c r="D14" s="444"/>
      <c r="E14" s="444"/>
      <c r="F14" s="290"/>
      <c r="G14" s="45"/>
      <c r="H14" s="29"/>
      <c r="I14" s="29"/>
      <c r="J14" s="309"/>
      <c r="K14" s="293">
        <f>SUM(F14:J14)</f>
        <v>0</v>
      </c>
      <c r="L14"/>
      <c r="M14"/>
      <c r="N14"/>
      <c r="O14" s="108"/>
      <c r="P14" s="108"/>
    </row>
    <row r="15" spans="2:16" ht="15.75" x14ac:dyDescent="0.25">
      <c r="B15" s="101">
        <v>2</v>
      </c>
      <c r="C15" s="444" t="s">
        <v>161</v>
      </c>
      <c r="D15" s="444"/>
      <c r="E15" s="444"/>
      <c r="F15" s="29"/>
      <c r="G15" s="411"/>
      <c r="H15" s="412"/>
      <c r="I15" s="412"/>
      <c r="J15" s="413"/>
      <c r="K15" s="293">
        <f>SUM(F15:J15)</f>
        <v>0</v>
      </c>
      <c r="L15"/>
      <c r="M15"/>
      <c r="N15"/>
      <c r="O15" s="108"/>
      <c r="P15" s="108"/>
    </row>
    <row r="16" spans="2:16" ht="15.75" x14ac:dyDescent="0.25">
      <c r="B16" s="405">
        <v>3</v>
      </c>
      <c r="C16" s="440" t="s">
        <v>314</v>
      </c>
      <c r="D16" s="441"/>
      <c r="E16" s="442"/>
      <c r="F16" s="367"/>
      <c r="G16" s="19"/>
      <c r="H16" s="19"/>
      <c r="I16" s="19"/>
      <c r="J16" s="19"/>
      <c r="K16" s="293">
        <f>SUM(F16:J16)</f>
        <v>0</v>
      </c>
      <c r="L16" s="404"/>
      <c r="M16" s="404"/>
      <c r="N16" s="404"/>
      <c r="O16" s="108"/>
      <c r="P16" s="108"/>
    </row>
    <row r="17" spans="2:17" ht="15.75" x14ac:dyDescent="0.25">
      <c r="B17" s="405">
        <v>4</v>
      </c>
      <c r="C17" s="440" t="s">
        <v>315</v>
      </c>
      <c r="D17" s="441"/>
      <c r="E17" s="442"/>
      <c r="F17" s="410"/>
      <c r="G17" s="19"/>
      <c r="H17" s="19"/>
      <c r="I17" s="19"/>
      <c r="J17" s="19"/>
      <c r="K17" s="293">
        <f>SUM(F17:J17)</f>
        <v>0</v>
      </c>
      <c r="L17" s="404"/>
      <c r="M17" s="404"/>
      <c r="N17" s="404"/>
      <c r="O17" s="108"/>
      <c r="P17" s="108"/>
    </row>
    <row r="18" spans="2:17" ht="15.75" x14ac:dyDescent="0.25">
      <c r="B18" s="101">
        <v>5</v>
      </c>
      <c r="C18" s="444" t="s">
        <v>162</v>
      </c>
      <c r="D18" s="444"/>
      <c r="E18" s="444"/>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4" t="s">
        <v>236</v>
      </c>
      <c r="D20" s="444"/>
      <c r="E20" s="444"/>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15.75" x14ac:dyDescent="0.25">
      <c r="B21" s="101">
        <v>8</v>
      </c>
      <c r="C21" s="459" t="s">
        <v>164</v>
      </c>
      <c r="D21" s="459"/>
      <c r="E21" s="459"/>
      <c r="F21" s="18">
        <f>SUM(F18:F20)</f>
        <v>0</v>
      </c>
      <c r="G21" s="48">
        <f>SUM(G18:G20)</f>
        <v>0</v>
      </c>
      <c r="H21" s="18">
        <f>SUM(H18:H20)</f>
        <v>0</v>
      </c>
      <c r="I21" s="18">
        <f>SUM(I18:I20)</f>
        <v>0</v>
      </c>
      <c r="J21" s="18">
        <f t="shared" ref="J21" si="1">SUM(J18:J20)</f>
        <v>0</v>
      </c>
      <c r="K21" s="18">
        <f t="shared" ref="K21" si="2">SUM(K18:K20)</f>
        <v>0</v>
      </c>
      <c r="L21"/>
      <c r="M21"/>
      <c r="N21"/>
      <c r="O21" s="108"/>
      <c r="P21" s="108"/>
    </row>
    <row r="22" spans="2:17" ht="30.95" customHeight="1" x14ac:dyDescent="0.25">
      <c r="B22" s="101">
        <v>9</v>
      </c>
      <c r="C22" s="456" t="s">
        <v>316</v>
      </c>
      <c r="D22" s="456"/>
      <c r="E22" s="456"/>
      <c r="F22" s="20">
        <f t="shared" ref="F22:K22" si="3">SUM(F14:F15,F17,F18:F20)</f>
        <v>0</v>
      </c>
      <c r="G22" s="20">
        <f t="shared" si="3"/>
        <v>0</v>
      </c>
      <c r="H22" s="20">
        <f t="shared" si="3"/>
        <v>0</v>
      </c>
      <c r="I22" s="20">
        <f t="shared" si="3"/>
        <v>0</v>
      </c>
      <c r="J22" s="20">
        <f t="shared" si="3"/>
        <v>0</v>
      </c>
      <c r="K22" s="20">
        <f t="shared" si="3"/>
        <v>0</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t="str">
        <f>IF(P32&lt;&gt;0,VLOOKUP($D$7,Info_County_Code,2,FALSE),"")</f>
        <v/>
      </c>
      <c r="D29" s="395"/>
      <c r="E29" s="138"/>
      <c r="F29" s="138"/>
      <c r="G29" s="138"/>
      <c r="H29" s="116"/>
      <c r="I29" s="116"/>
      <c r="J29" s="118" t="s">
        <v>158</v>
      </c>
      <c r="K29" s="120"/>
      <c r="L29" s="120"/>
      <c r="M29" s="116"/>
      <c r="N29" s="116"/>
      <c r="O29" s="129"/>
      <c r="P29" s="293">
        <f t="shared" ref="P29:P64" si="4">SUM(K29:O29)</f>
        <v>0</v>
      </c>
    </row>
    <row r="30" spans="2:17" x14ac:dyDescent="0.2">
      <c r="B30" s="123">
        <v>1</v>
      </c>
      <c r="C30" s="139" t="str">
        <f t="shared" ref="C30:I31" si="5">IF(ISBLANK(C29),"",C29)</f>
        <v/>
      </c>
      <c r="D30" s="397" t="str">
        <f t="shared" si="5"/>
        <v/>
      </c>
      <c r="E30" s="140" t="str">
        <f t="shared" si="5"/>
        <v/>
      </c>
      <c r="F30" s="140" t="str">
        <f t="shared" si="5"/>
        <v/>
      </c>
      <c r="G30" s="140" t="str">
        <f t="shared" si="5"/>
        <v/>
      </c>
      <c r="H30" s="122" t="str">
        <f t="shared" si="5"/>
        <v/>
      </c>
      <c r="I30" s="122" t="str">
        <f t="shared" si="5"/>
        <v/>
      </c>
      <c r="J30" s="119" t="s">
        <v>159</v>
      </c>
      <c r="K30" s="120"/>
      <c r="L30" s="120"/>
      <c r="M30" s="116"/>
      <c r="N30" s="116"/>
      <c r="O30" s="129"/>
      <c r="P30" s="293">
        <f t="shared" si="4"/>
        <v>0</v>
      </c>
    </row>
    <row r="31" spans="2:17" x14ac:dyDescent="0.2">
      <c r="B31" s="123">
        <v>1</v>
      </c>
      <c r="C31" s="139" t="str">
        <f t="shared" ref="C31:H31" si="6">IF(ISBLANK(C29),"",C29)</f>
        <v/>
      </c>
      <c r="D31" s="398" t="str">
        <f t="shared" si="6"/>
        <v/>
      </c>
      <c r="E31" s="141" t="str">
        <f t="shared" si="6"/>
        <v/>
      </c>
      <c r="F31" s="141" t="str">
        <f t="shared" si="6"/>
        <v/>
      </c>
      <c r="G31" s="141" t="str">
        <f t="shared" si="6"/>
        <v/>
      </c>
      <c r="H31" s="119" t="str">
        <f t="shared" si="6"/>
        <v/>
      </c>
      <c r="I31" s="119" t="str">
        <f t="shared" si="5"/>
        <v/>
      </c>
      <c r="J31" s="119" t="s">
        <v>237</v>
      </c>
      <c r="K31" s="120"/>
      <c r="L31" s="120"/>
      <c r="M31" s="116"/>
      <c r="N31" s="116"/>
      <c r="O31" s="129"/>
      <c r="P31" s="293">
        <f t="shared" si="4"/>
        <v>0</v>
      </c>
    </row>
    <row r="32" spans="2:17" ht="15.75" x14ac:dyDescent="0.25">
      <c r="B32" s="96">
        <v>1</v>
      </c>
      <c r="C32" s="22" t="str">
        <f t="shared" ref="C32:I32" si="7">IF(ISBLANK(C29),"",C29)</f>
        <v/>
      </c>
      <c r="D32" s="399" t="str">
        <f t="shared" si="7"/>
        <v/>
      </c>
      <c r="E32" s="33" t="str">
        <f t="shared" si="7"/>
        <v/>
      </c>
      <c r="F32" s="33" t="str">
        <f t="shared" si="7"/>
        <v/>
      </c>
      <c r="G32" s="33" t="str">
        <f t="shared" si="7"/>
        <v/>
      </c>
      <c r="H32" s="34" t="str">
        <f t="shared" si="7"/>
        <v/>
      </c>
      <c r="I32" s="34" t="str">
        <f t="shared" si="7"/>
        <v/>
      </c>
      <c r="J32" s="8" t="s">
        <v>263</v>
      </c>
      <c r="K32" s="50">
        <f>SUM(K29:K31)</f>
        <v>0</v>
      </c>
      <c r="L32" s="50">
        <f>SUM(L29:L31)</f>
        <v>0</v>
      </c>
      <c r="M32" s="35">
        <f t="shared" ref="M32:O32" si="8">SUM(M29:M31)</f>
        <v>0</v>
      </c>
      <c r="N32" s="35">
        <f t="shared" si="8"/>
        <v>0</v>
      </c>
      <c r="O32" s="311">
        <f t="shared" si="8"/>
        <v>0</v>
      </c>
      <c r="P32" s="8">
        <f t="shared" si="4"/>
        <v>0</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E31" sqref="E31"/>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Tulare</v>
      </c>
      <c r="F7" s="94" t="s">
        <v>2</v>
      </c>
      <c r="G7" s="38">
        <f>IF(ISBLANK('1. Information'!D7),"",'1. Information'!D7)</f>
        <v>43440</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4" t="s">
        <v>16</v>
      </c>
      <c r="D14" s="444"/>
      <c r="E14" s="440"/>
      <c r="F14" s="290"/>
      <c r="G14" s="142"/>
      <c r="H14" s="142"/>
      <c r="I14" s="142"/>
      <c r="J14" s="142"/>
      <c r="K14" s="292">
        <f>SUM(F14:J14)</f>
        <v>0</v>
      </c>
      <c r="L14"/>
      <c r="M14"/>
      <c r="N14" s="108"/>
      <c r="O14" s="108"/>
    </row>
    <row r="15" spans="1:22" ht="15.75" x14ac:dyDescent="0.25">
      <c r="A15" s="108"/>
      <c r="B15" s="101">
        <v>2</v>
      </c>
      <c r="C15" s="444" t="s">
        <v>17</v>
      </c>
      <c r="D15" s="444"/>
      <c r="E15" s="440"/>
      <c r="F15" s="290"/>
      <c r="G15" s="142"/>
      <c r="H15" s="142"/>
      <c r="I15" s="142"/>
      <c r="J15" s="142"/>
      <c r="K15" s="292">
        <f t="shared" ref="K15:K19" si="0">SUM(F15:J15)</f>
        <v>0</v>
      </c>
      <c r="L15"/>
      <c r="M15"/>
      <c r="N15" s="108"/>
      <c r="O15" s="108"/>
    </row>
    <row r="16" spans="1:22" ht="15.75" x14ac:dyDescent="0.25">
      <c r="A16" s="108"/>
      <c r="B16" s="101">
        <v>3</v>
      </c>
      <c r="C16" s="444" t="s">
        <v>238</v>
      </c>
      <c r="D16" s="444"/>
      <c r="E16" s="440"/>
      <c r="F16" s="290">
        <v>22</v>
      </c>
      <c r="G16" s="355"/>
      <c r="H16" s="355"/>
      <c r="I16" s="355"/>
      <c r="J16" s="355"/>
      <c r="K16" s="292">
        <f t="shared" si="0"/>
        <v>22</v>
      </c>
      <c r="L16"/>
      <c r="M16"/>
      <c r="N16" s="108"/>
      <c r="O16" s="108"/>
    </row>
    <row r="17" spans="1:22" ht="15.75" x14ac:dyDescent="0.25">
      <c r="A17" s="108"/>
      <c r="B17" s="101">
        <v>4</v>
      </c>
      <c r="C17" s="444" t="s">
        <v>221</v>
      </c>
      <c r="D17" s="444"/>
      <c r="E17" s="440"/>
      <c r="F17" s="367"/>
      <c r="G17" s="119"/>
      <c r="H17" s="119"/>
      <c r="I17" s="119"/>
      <c r="J17" s="119"/>
      <c r="K17" s="292">
        <f t="shared" si="0"/>
        <v>0</v>
      </c>
      <c r="L17"/>
      <c r="M17"/>
      <c r="N17" s="108"/>
      <c r="O17" s="108"/>
    </row>
    <row r="18" spans="1:22" ht="15.75" x14ac:dyDescent="0.25">
      <c r="A18" s="108"/>
      <c r="B18" s="101">
        <v>5</v>
      </c>
      <c r="C18" s="444" t="s">
        <v>222</v>
      </c>
      <c r="D18" s="444"/>
      <c r="E18" s="440"/>
      <c r="F18" s="367"/>
      <c r="G18" s="119"/>
      <c r="H18" s="119"/>
      <c r="I18" s="119"/>
      <c r="J18" s="119"/>
      <c r="K18" s="292">
        <f t="shared" si="0"/>
        <v>0</v>
      </c>
      <c r="L18"/>
      <c r="M18"/>
      <c r="N18" s="108"/>
      <c r="O18" s="108"/>
    </row>
    <row r="19" spans="1:22" ht="15.75" x14ac:dyDescent="0.25">
      <c r="A19" s="108"/>
      <c r="B19" s="101">
        <v>6</v>
      </c>
      <c r="C19" s="440" t="s">
        <v>174</v>
      </c>
      <c r="D19" s="441"/>
      <c r="E19" s="442"/>
      <c r="F19" s="122">
        <f>SUM(E28:E32)</f>
        <v>876930</v>
      </c>
      <c r="G19" s="121">
        <f t="shared" ref="G19:I19" si="1">SUM(F28:F32)</f>
        <v>0</v>
      </c>
      <c r="H19" s="122">
        <f t="shared" si="1"/>
        <v>0</v>
      </c>
      <c r="I19" s="122">
        <f t="shared" si="1"/>
        <v>0</v>
      </c>
      <c r="J19" s="122">
        <f>SUM(I28:I32)</f>
        <v>0</v>
      </c>
      <c r="K19" s="293">
        <f t="shared" si="0"/>
        <v>876930</v>
      </c>
      <c r="L19"/>
      <c r="M19"/>
      <c r="N19" s="108"/>
      <c r="O19" s="108"/>
    </row>
    <row r="20" spans="1:22" ht="30.95" customHeight="1" x14ac:dyDescent="0.25">
      <c r="A20" s="108"/>
      <c r="B20" s="101">
        <v>7</v>
      </c>
      <c r="C20" s="456" t="s">
        <v>220</v>
      </c>
      <c r="D20" s="456"/>
      <c r="E20" s="456"/>
      <c r="F20" s="8">
        <f>SUM(F14:F16,F18:F19)</f>
        <v>876952</v>
      </c>
      <c r="G20" s="43">
        <f t="shared" ref="G20:J20" si="2">SUM(G14:G16,G18:G19)</f>
        <v>0</v>
      </c>
      <c r="H20" s="7">
        <f t="shared" si="2"/>
        <v>0</v>
      </c>
      <c r="I20" s="7">
        <f t="shared" si="2"/>
        <v>0</v>
      </c>
      <c r="J20" s="7">
        <f t="shared" si="2"/>
        <v>0</v>
      </c>
      <c r="K20" s="8">
        <f>SUM(K14:K16,K18:K19)</f>
        <v>876952</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54</v>
      </c>
      <c r="D28" s="145" t="s">
        <v>105</v>
      </c>
      <c r="E28" s="117">
        <v>34138</v>
      </c>
      <c r="F28" s="120"/>
      <c r="G28" s="117"/>
      <c r="H28" s="117"/>
      <c r="I28" s="312"/>
      <c r="J28" s="119">
        <f>SUM(E28:I28)</f>
        <v>34138</v>
      </c>
      <c r="K28"/>
      <c r="L28"/>
      <c r="M28"/>
      <c r="N28"/>
      <c r="O28"/>
      <c r="P28"/>
      <c r="Q28"/>
      <c r="R28"/>
    </row>
    <row r="29" spans="1:22" ht="15.75" x14ac:dyDescent="0.25">
      <c r="A29" s="108"/>
      <c r="B29" s="101">
        <v>2</v>
      </c>
      <c r="C29" s="132">
        <f>IF(J29&lt;&gt;0,VLOOKUP($D$7,Info_County_Code,2,FALSE),"")</f>
        <v>54</v>
      </c>
      <c r="D29" s="145" t="s">
        <v>106</v>
      </c>
      <c r="E29" s="116">
        <v>106563</v>
      </c>
      <c r="F29" s="120"/>
      <c r="G29" s="116"/>
      <c r="H29" s="116"/>
      <c r="I29" s="313"/>
      <c r="J29" s="119">
        <f t="shared" ref="J29:J32" si="3">SUM(E29:I29)</f>
        <v>106563</v>
      </c>
      <c r="K29"/>
      <c r="L29"/>
      <c r="M29"/>
      <c r="N29"/>
      <c r="O29"/>
      <c r="P29"/>
      <c r="Q29"/>
      <c r="R29"/>
    </row>
    <row r="30" spans="1:22" ht="15.75" x14ac:dyDescent="0.25">
      <c r="A30" s="108"/>
      <c r="B30" s="101">
        <v>3</v>
      </c>
      <c r="C30" s="132">
        <f>IF(J30&lt;&gt;0,VLOOKUP($D$7,Info_County_Code,2,FALSE),"")</f>
        <v>54</v>
      </c>
      <c r="D30" s="145" t="s">
        <v>107</v>
      </c>
      <c r="E30" s="116">
        <f>31918+704311</f>
        <v>736229</v>
      </c>
      <c r="F30" s="120"/>
      <c r="G30" s="116"/>
      <c r="H30" s="116"/>
      <c r="I30" s="313"/>
      <c r="J30" s="119">
        <f t="shared" si="3"/>
        <v>736229</v>
      </c>
      <c r="K30"/>
      <c r="L30"/>
      <c r="M30"/>
      <c r="N30"/>
      <c r="O30"/>
      <c r="P30"/>
      <c r="Q30"/>
      <c r="R30"/>
    </row>
    <row r="31" spans="1:22" ht="15.75" x14ac:dyDescent="0.25">
      <c r="A31" s="108"/>
      <c r="B31" s="144">
        <v>4</v>
      </c>
      <c r="C31" s="132" t="str">
        <f>IF(J31&lt;&gt;0,VLOOKUP($D$7,Info_County_Code,2,FALSE),"")</f>
        <v/>
      </c>
      <c r="D31" s="145" t="s">
        <v>108</v>
      </c>
      <c r="E31" s="116">
        <v>0</v>
      </c>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I19" sqref="I1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Tulare</v>
      </c>
      <c r="E7" s="16"/>
      <c r="F7" s="95" t="s">
        <v>2</v>
      </c>
      <c r="G7" s="109">
        <f>IF(ISBLANK('1. Information'!D7),"",'1. Information'!D7)</f>
        <v>43440</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6" t="s">
        <v>213</v>
      </c>
      <c r="H12" s="446"/>
      <c r="I12" s="446"/>
      <c r="J12" s="446"/>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v>34442</v>
      </c>
      <c r="G19" s="142"/>
      <c r="H19" s="142"/>
      <c r="I19" s="142"/>
      <c r="J19" s="355"/>
      <c r="K19" s="118">
        <f t="shared" si="0"/>
        <v>34442</v>
      </c>
      <c r="L19"/>
      <c r="M19"/>
      <c r="U19" s="108"/>
      <c r="V19" s="108"/>
      <c r="W19" s="108"/>
    </row>
    <row r="20" spans="2:23" x14ac:dyDescent="0.25">
      <c r="B20" s="101">
        <v>7</v>
      </c>
      <c r="C20" s="444" t="s">
        <v>175</v>
      </c>
      <c r="D20" s="444"/>
      <c r="E20" s="444"/>
      <c r="F20" s="121">
        <f>SUM(G28:G47)</f>
        <v>1159154</v>
      </c>
      <c r="G20" s="121">
        <f>SUM(H28:H47)</f>
        <v>0</v>
      </c>
      <c r="H20" s="122">
        <f t="shared" ref="H20" si="1">SUM(I28:I47)</f>
        <v>0</v>
      </c>
      <c r="I20" s="122">
        <f>SUM(J28:J47)</f>
        <v>0</v>
      </c>
      <c r="J20" s="119">
        <f>SUM(K28:K47)</f>
        <v>163712</v>
      </c>
      <c r="K20" s="118">
        <f t="shared" si="0"/>
        <v>1322866</v>
      </c>
      <c r="L20"/>
      <c r="M20"/>
      <c r="U20" s="108"/>
      <c r="V20" s="108"/>
      <c r="W20" s="108"/>
    </row>
    <row r="21" spans="2:23" ht="30.95" customHeight="1" x14ac:dyDescent="0.25">
      <c r="B21" s="101">
        <v>8</v>
      </c>
      <c r="C21" s="465" t="s">
        <v>20</v>
      </c>
      <c r="D21" s="465"/>
      <c r="E21" s="465"/>
      <c r="F21" s="43">
        <f>SUM(F14:F20)</f>
        <v>1193596</v>
      </c>
      <c r="G21" s="43">
        <f>SUM(G14:G20)</f>
        <v>0</v>
      </c>
      <c r="H21" s="7">
        <f t="shared" ref="H21:J21" si="2">SUM(H14:H20)</f>
        <v>0</v>
      </c>
      <c r="I21" s="7">
        <f t="shared" si="2"/>
        <v>0</v>
      </c>
      <c r="J21" s="299">
        <f t="shared" si="2"/>
        <v>163712</v>
      </c>
      <c r="K21" s="7">
        <f t="shared" ref="K21" si="3">SUM(K14:K20)</f>
        <v>1357308</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54</v>
      </c>
      <c r="D28" s="151" t="s">
        <v>334</v>
      </c>
      <c r="E28" s="151"/>
      <c r="F28" s="125" t="s">
        <v>177</v>
      </c>
      <c r="G28" s="117">
        <v>984122</v>
      </c>
      <c r="H28" s="126"/>
      <c r="I28" s="126"/>
      <c r="J28" s="117"/>
      <c r="K28" s="312">
        <v>163712</v>
      </c>
      <c r="L28" s="316">
        <f>SUM(G28:K28)</f>
        <v>1147834</v>
      </c>
      <c r="M28"/>
      <c r="U28" s="108"/>
      <c r="V28" s="108"/>
      <c r="W28" s="108"/>
    </row>
    <row r="29" spans="2:23" x14ac:dyDescent="0.25">
      <c r="B29" s="101">
        <v>2</v>
      </c>
      <c r="C29" s="132">
        <f t="shared" si="4"/>
        <v>54</v>
      </c>
      <c r="D29" s="396" t="s">
        <v>358</v>
      </c>
      <c r="E29" s="396"/>
      <c r="F29" s="125" t="s">
        <v>176</v>
      </c>
      <c r="G29" s="117">
        <v>175032</v>
      </c>
      <c r="H29" s="126"/>
      <c r="I29" s="120"/>
      <c r="J29" s="116"/>
      <c r="K29" s="313"/>
      <c r="L29" s="316">
        <f t="shared" ref="L29:L47" si="5">SUM(G29:K29)</f>
        <v>175032</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2019-01-04T15:55:24Z</cp:lastPrinted>
  <dcterms:created xsi:type="dcterms:W3CDTF">2017-07-05T19:48:18Z</dcterms:created>
  <dcterms:modified xsi:type="dcterms:W3CDTF">2019-05-21T21:32:40Z</dcterms:modified>
</cp:coreProperties>
</file>